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фін.план 2023р,2024\2024\"/>
    </mc:Choice>
  </mc:AlternateContent>
  <bookViews>
    <workbookView xWindow="0" yWindow="0" windowWidth="24000" windowHeight="9030" tabRatio="838" activeTab="3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джерелами'!$4:$6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Формування'!$A$1:$H$192</definedName>
    <definedName name="_xlnm.Print_Area" localSheetId="2">'Розшифровка 2 до формування'!$A$1:$H$308</definedName>
    <definedName name="_xlnm.Print_Area" localSheetId="4">'Розшифровка за джерелами'!$A$1:$P$148</definedName>
    <definedName name="_xlnm.Print_Area" localSheetId="3">'Розшифровка кап'!$A$1:$G$289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G286" i="24" l="1"/>
  <c r="F286" i="24"/>
  <c r="G285" i="24"/>
  <c r="F285" i="24"/>
  <c r="G284" i="24"/>
  <c r="F284" i="24"/>
  <c r="G283" i="24"/>
  <c r="F283" i="24"/>
  <c r="G282" i="24"/>
  <c r="F282" i="24"/>
  <c r="G281" i="24"/>
  <c r="F281" i="24"/>
  <c r="G280" i="24"/>
  <c r="F280" i="24"/>
  <c r="G279" i="24"/>
  <c r="F279" i="24"/>
  <c r="G278" i="24"/>
  <c r="F278" i="24"/>
  <c r="G277" i="24"/>
  <c r="F277" i="24"/>
  <c r="G276" i="24"/>
  <c r="F276" i="24"/>
  <c r="G275" i="24"/>
  <c r="F275" i="24"/>
  <c r="G274" i="24"/>
  <c r="F274" i="24"/>
  <c r="G273" i="24"/>
  <c r="F273" i="24"/>
  <c r="G272" i="24"/>
  <c r="F272" i="24"/>
  <c r="G271" i="24"/>
  <c r="F271" i="24"/>
  <c r="G270" i="24"/>
  <c r="F270" i="24"/>
  <c r="G269" i="24"/>
  <c r="F269" i="24"/>
  <c r="G268" i="24"/>
  <c r="F268" i="24"/>
  <c r="G267" i="24"/>
  <c r="F267" i="24"/>
  <c r="G266" i="24"/>
  <c r="F266" i="24"/>
  <c r="G265" i="24"/>
  <c r="F265" i="24"/>
  <c r="G264" i="24"/>
  <c r="F264" i="24"/>
  <c r="G263" i="24"/>
  <c r="F263" i="24"/>
  <c r="G262" i="24"/>
  <c r="F262" i="24"/>
  <c r="G261" i="24"/>
  <c r="F261" i="24"/>
  <c r="G260" i="24"/>
  <c r="F260" i="24"/>
  <c r="G259" i="24"/>
  <c r="F259" i="24"/>
  <c r="G258" i="24"/>
  <c r="F258" i="24"/>
  <c r="G257" i="24"/>
  <c r="F257" i="24"/>
  <c r="G256" i="24"/>
  <c r="F256" i="24"/>
  <c r="G255" i="24"/>
  <c r="F255" i="24"/>
  <c r="G254" i="24"/>
  <c r="F254" i="24"/>
  <c r="G253" i="24"/>
  <c r="F253" i="24"/>
  <c r="G252" i="24"/>
  <c r="F252" i="24"/>
  <c r="G251" i="24"/>
  <c r="F251" i="24"/>
  <c r="G250" i="24"/>
  <c r="F250" i="24"/>
  <c r="G249" i="24"/>
  <c r="F249" i="24"/>
  <c r="G248" i="24"/>
  <c r="F248" i="24"/>
  <c r="G247" i="24"/>
  <c r="F247" i="24"/>
  <c r="G246" i="24"/>
  <c r="F246" i="24"/>
  <c r="G245" i="24"/>
  <c r="F245" i="24"/>
  <c r="G244" i="24"/>
  <c r="F244" i="24"/>
  <c r="G243" i="24"/>
  <c r="F243" i="24"/>
  <c r="G242" i="24"/>
  <c r="F242" i="24"/>
  <c r="G241" i="24"/>
  <c r="F241" i="24"/>
  <c r="G240" i="24"/>
  <c r="F240" i="24"/>
  <c r="G239" i="24"/>
  <c r="F239" i="24"/>
  <c r="G238" i="24"/>
  <c r="F238" i="24"/>
  <c r="G237" i="24"/>
  <c r="F237" i="24"/>
  <c r="G236" i="24"/>
  <c r="F236" i="24"/>
  <c r="G235" i="24"/>
  <c r="F235" i="24"/>
  <c r="G234" i="24"/>
  <c r="F234" i="24"/>
  <c r="G233" i="24"/>
  <c r="F233" i="24"/>
  <c r="G232" i="24"/>
  <c r="F232" i="24"/>
  <c r="G231" i="24"/>
  <c r="F231" i="24"/>
  <c r="G230" i="24"/>
  <c r="F230" i="24"/>
  <c r="G229" i="24"/>
  <c r="F229" i="24"/>
  <c r="G228" i="24"/>
  <c r="F228" i="24"/>
  <c r="G227" i="24"/>
  <c r="F227" i="24"/>
  <c r="G226" i="24"/>
  <c r="F226" i="24"/>
  <c r="G225" i="24"/>
  <c r="F225" i="24"/>
  <c r="G224" i="24"/>
  <c r="F224" i="24"/>
  <c r="G223" i="24"/>
  <c r="F223" i="24"/>
  <c r="G222" i="24"/>
  <c r="F222" i="24"/>
  <c r="G221" i="24"/>
  <c r="F221" i="24"/>
  <c r="G220" i="24"/>
  <c r="F220" i="24"/>
  <c r="G219" i="24"/>
  <c r="F219" i="24"/>
  <c r="G218" i="24"/>
  <c r="F218" i="24"/>
  <c r="G217" i="24"/>
  <c r="F217" i="24"/>
  <c r="G216" i="24"/>
  <c r="F216" i="24"/>
  <c r="G215" i="24"/>
  <c r="F215" i="24"/>
  <c r="G214" i="24"/>
  <c r="F214" i="24"/>
  <c r="G213" i="24"/>
  <c r="F213" i="24"/>
  <c r="G212" i="24"/>
  <c r="F212" i="24"/>
  <c r="G211" i="24"/>
  <c r="F211" i="24"/>
  <c r="G210" i="24"/>
  <c r="F210" i="24"/>
  <c r="G209" i="24"/>
  <c r="F209" i="24"/>
  <c r="G208" i="24"/>
  <c r="F208" i="24"/>
  <c r="G207" i="24"/>
  <c r="F207" i="24"/>
  <c r="G206" i="24"/>
  <c r="F206" i="24"/>
  <c r="G205" i="24"/>
  <c r="F205" i="24"/>
  <c r="G204" i="24"/>
  <c r="F204" i="24"/>
  <c r="G203" i="24"/>
  <c r="F203" i="24"/>
  <c r="G202" i="24"/>
  <c r="F202" i="24"/>
  <c r="G201" i="24"/>
  <c r="F201" i="24"/>
  <c r="G200" i="24"/>
  <c r="F200" i="24"/>
  <c r="G199" i="24"/>
  <c r="F199" i="24"/>
  <c r="G198" i="24"/>
  <c r="F198" i="24"/>
  <c r="G197" i="24"/>
  <c r="F197" i="24"/>
  <c r="G196" i="24"/>
  <c r="F196" i="24"/>
  <c r="G195" i="24"/>
  <c r="F195" i="24"/>
  <c r="G194" i="24"/>
  <c r="F194" i="24"/>
  <c r="G193" i="24"/>
  <c r="F193" i="24"/>
  <c r="G192" i="24"/>
  <c r="F192" i="24"/>
  <c r="G191" i="24"/>
  <c r="F191" i="24"/>
  <c r="G190" i="24"/>
  <c r="F190" i="24"/>
  <c r="G189" i="24"/>
  <c r="F189" i="24"/>
  <c r="G188" i="24"/>
  <c r="F188" i="24"/>
  <c r="G187" i="24"/>
  <c r="F187" i="24"/>
  <c r="G186" i="24"/>
  <c r="F186" i="24"/>
  <c r="G185" i="24"/>
  <c r="F185" i="24"/>
  <c r="G184" i="24"/>
  <c r="F184" i="24"/>
  <c r="G183" i="24"/>
  <c r="F183" i="24"/>
  <c r="G182" i="24"/>
  <c r="F182" i="24"/>
  <c r="G181" i="24"/>
  <c r="F181" i="24"/>
  <c r="G180" i="24"/>
  <c r="F180" i="24"/>
  <c r="G179" i="24"/>
  <c r="F179" i="24"/>
  <c r="G178" i="24"/>
  <c r="F178" i="24"/>
  <c r="G177" i="24"/>
  <c r="F177" i="24"/>
  <c r="G176" i="24"/>
  <c r="F176" i="24"/>
  <c r="G175" i="24"/>
  <c r="F175" i="24"/>
  <c r="G174" i="24"/>
  <c r="F174" i="24"/>
  <c r="G173" i="24"/>
  <c r="F173" i="24"/>
  <c r="G172" i="24"/>
  <c r="F172" i="24"/>
  <c r="G171" i="24"/>
  <c r="F171" i="24"/>
  <c r="G170" i="24"/>
  <c r="F170" i="24"/>
  <c r="G169" i="24"/>
  <c r="F169" i="24"/>
  <c r="G168" i="24"/>
  <c r="F168" i="24"/>
  <c r="G167" i="24"/>
  <c r="F167" i="24"/>
  <c r="G166" i="24"/>
  <c r="F166" i="24"/>
  <c r="G165" i="24"/>
  <c r="F165" i="24"/>
  <c r="G164" i="24"/>
  <c r="F164" i="24"/>
  <c r="G163" i="24"/>
  <c r="F163" i="24"/>
  <c r="G162" i="24"/>
  <c r="F162" i="24"/>
  <c r="G161" i="24"/>
  <c r="F161" i="24"/>
  <c r="G160" i="24"/>
  <c r="F160" i="24"/>
  <c r="G159" i="24"/>
  <c r="F159" i="24"/>
  <c r="G158" i="24"/>
  <c r="F158" i="24"/>
  <c r="G157" i="24"/>
  <c r="F157" i="24"/>
  <c r="G156" i="24"/>
  <c r="F156" i="24"/>
  <c r="G155" i="24"/>
  <c r="F155" i="24"/>
  <c r="G154" i="24"/>
  <c r="F154" i="24"/>
  <c r="G153" i="24"/>
  <c r="F153" i="24"/>
  <c r="G152" i="24"/>
  <c r="F152" i="24"/>
  <c r="G151" i="24"/>
  <c r="F151" i="24"/>
  <c r="G150" i="24"/>
  <c r="F150" i="24"/>
  <c r="G149" i="24"/>
  <c r="F149" i="24"/>
  <c r="G148" i="24"/>
  <c r="F148" i="24"/>
  <c r="G147" i="24"/>
  <c r="F147" i="24"/>
  <c r="G146" i="24"/>
  <c r="F146" i="24"/>
  <c r="G145" i="24"/>
  <c r="F145" i="24"/>
  <c r="G144" i="24"/>
  <c r="F144" i="24"/>
  <c r="G143" i="24"/>
  <c r="F143" i="24"/>
  <c r="G142" i="24"/>
  <c r="F142" i="24"/>
  <c r="G141" i="24"/>
  <c r="F141" i="24"/>
  <c r="G140" i="24"/>
  <c r="F140" i="24"/>
  <c r="G139" i="24"/>
  <c r="F139" i="24"/>
  <c r="G138" i="24"/>
  <c r="F138" i="24"/>
  <c r="G137" i="24"/>
  <c r="F137" i="24"/>
  <c r="G136" i="24"/>
  <c r="F136" i="24"/>
  <c r="G135" i="24"/>
  <c r="F135" i="24"/>
  <c r="G134" i="24"/>
  <c r="F134" i="24"/>
  <c r="G133" i="24"/>
  <c r="F133" i="24"/>
  <c r="G132" i="24"/>
  <c r="F132" i="24"/>
  <c r="G131" i="24"/>
  <c r="F131" i="24"/>
  <c r="G130" i="24"/>
  <c r="F130" i="24"/>
  <c r="G129" i="24"/>
  <c r="F129" i="24"/>
  <c r="G128" i="24"/>
  <c r="F128" i="24"/>
  <c r="G127" i="24"/>
  <c r="F127" i="24"/>
  <c r="G126" i="24"/>
  <c r="F126" i="24"/>
  <c r="G125" i="24"/>
  <c r="F125" i="24"/>
  <c r="G124" i="24"/>
  <c r="F124" i="24"/>
  <c r="G123" i="24"/>
  <c r="F123" i="24"/>
  <c r="G122" i="24"/>
  <c r="F122" i="24"/>
  <c r="G121" i="24"/>
  <c r="F121" i="24"/>
  <c r="G120" i="24"/>
  <c r="F120" i="24"/>
  <c r="G119" i="24"/>
  <c r="F119" i="24"/>
  <c r="G118" i="24"/>
  <c r="F118" i="24"/>
  <c r="G117" i="24"/>
  <c r="F117" i="24"/>
  <c r="G116" i="24"/>
  <c r="F116" i="24"/>
  <c r="G115" i="24"/>
  <c r="F115" i="24"/>
  <c r="G114" i="24"/>
  <c r="F114" i="24"/>
  <c r="G113" i="24"/>
  <c r="F113" i="24"/>
  <c r="G112" i="24"/>
  <c r="F112" i="24"/>
  <c r="G111" i="24"/>
  <c r="F111" i="24"/>
  <c r="G110" i="24"/>
  <c r="F110" i="24"/>
  <c r="G109" i="24"/>
  <c r="F109" i="24"/>
  <c r="G108" i="24"/>
  <c r="F108" i="24"/>
  <c r="G107" i="24"/>
  <c r="F107" i="24"/>
  <c r="G106" i="24"/>
  <c r="F106" i="24"/>
  <c r="G105" i="24"/>
  <c r="F105" i="24"/>
  <c r="G104" i="24"/>
  <c r="F104" i="24"/>
  <c r="G103" i="24"/>
  <c r="F103" i="24"/>
  <c r="G102" i="24"/>
  <c r="F102" i="24"/>
  <c r="G101" i="24"/>
  <c r="F101" i="24"/>
  <c r="G100" i="24"/>
  <c r="F100" i="24"/>
  <c r="G99" i="24"/>
  <c r="F99" i="24"/>
  <c r="G98" i="24"/>
  <c r="F98" i="24"/>
  <c r="G97" i="24"/>
  <c r="F97" i="24"/>
  <c r="G96" i="24"/>
  <c r="F96" i="24"/>
  <c r="G95" i="24"/>
  <c r="F95" i="24"/>
  <c r="G94" i="24"/>
  <c r="F94" i="24"/>
  <c r="G93" i="24"/>
  <c r="F93" i="24"/>
  <c r="G92" i="24"/>
  <c r="F92" i="24"/>
  <c r="G91" i="24"/>
  <c r="F91" i="24"/>
  <c r="G90" i="24"/>
  <c r="F90" i="24"/>
  <c r="G89" i="24"/>
  <c r="F89" i="24"/>
  <c r="G88" i="24"/>
  <c r="F88" i="24"/>
  <c r="G87" i="24"/>
  <c r="F87" i="24"/>
  <c r="G86" i="24"/>
  <c r="F86" i="24"/>
  <c r="G85" i="24"/>
  <c r="F85" i="24"/>
  <c r="G84" i="24"/>
  <c r="F84" i="24"/>
  <c r="G83" i="24"/>
  <c r="F83" i="24"/>
  <c r="G82" i="24"/>
  <c r="F82" i="24"/>
  <c r="G81" i="24"/>
  <c r="F81" i="24"/>
  <c r="G80" i="24"/>
  <c r="F80" i="24"/>
  <c r="G79" i="24"/>
  <c r="F79" i="24"/>
  <c r="G78" i="24"/>
  <c r="F78" i="24"/>
  <c r="G77" i="24"/>
  <c r="F77" i="24"/>
  <c r="G76" i="24"/>
  <c r="F76" i="24"/>
  <c r="G75" i="24"/>
  <c r="F75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F9" i="14" l="1"/>
  <c r="H189" i="22" l="1"/>
  <c r="G189" i="22"/>
  <c r="H187" i="22"/>
  <c r="G187" i="22"/>
  <c r="H186" i="22"/>
  <c r="G186" i="22"/>
  <c r="H185" i="22"/>
  <c r="G185" i="22"/>
  <c r="H184" i="22"/>
  <c r="G184" i="22"/>
  <c r="H183" i="22"/>
  <c r="G183" i="22"/>
  <c r="H182" i="22"/>
  <c r="G182" i="22"/>
  <c r="H181" i="22"/>
  <c r="G181" i="22"/>
  <c r="H180" i="22"/>
  <c r="G180" i="22"/>
  <c r="H179" i="22"/>
  <c r="G179" i="22"/>
  <c r="H178" i="22"/>
  <c r="G178" i="22"/>
  <c r="H177" i="22"/>
  <c r="G177" i="22"/>
  <c r="H176" i="22"/>
  <c r="G176" i="22"/>
  <c r="H175" i="22"/>
  <c r="G175" i="22"/>
  <c r="H174" i="22"/>
  <c r="G174" i="22"/>
  <c r="H173" i="22"/>
  <c r="G173" i="22"/>
  <c r="H172" i="22"/>
  <c r="G172" i="22"/>
  <c r="H171" i="22"/>
  <c r="G171" i="22"/>
  <c r="H170" i="22"/>
  <c r="G170" i="22"/>
  <c r="H169" i="22"/>
  <c r="G169" i="22"/>
  <c r="H168" i="22"/>
  <c r="G168" i="22"/>
  <c r="H167" i="22"/>
  <c r="G167" i="22"/>
  <c r="H166" i="22"/>
  <c r="G166" i="22"/>
  <c r="H165" i="22"/>
  <c r="G165" i="22"/>
  <c r="H164" i="22"/>
  <c r="G164" i="22"/>
  <c r="H163" i="22"/>
  <c r="G163" i="22"/>
  <c r="H162" i="22"/>
  <c r="G162" i="22"/>
  <c r="H161" i="22"/>
  <c r="G161" i="22"/>
  <c r="H160" i="22"/>
  <c r="G160" i="22"/>
  <c r="H159" i="22"/>
  <c r="G159" i="22"/>
  <c r="H158" i="22"/>
  <c r="G158" i="22"/>
  <c r="H157" i="22"/>
  <c r="G157" i="22"/>
  <c r="H156" i="22"/>
  <c r="G156" i="22"/>
  <c r="H155" i="22"/>
  <c r="G155" i="22"/>
  <c r="H154" i="22"/>
  <c r="G154" i="22"/>
  <c r="H153" i="22"/>
  <c r="G153" i="22"/>
  <c r="H152" i="22"/>
  <c r="G152" i="22"/>
  <c r="H151" i="22"/>
  <c r="G151" i="22"/>
  <c r="H150" i="22"/>
  <c r="G150" i="22"/>
  <c r="H149" i="22"/>
  <c r="G149" i="22"/>
  <c r="H148" i="22"/>
  <c r="G148" i="22"/>
  <c r="H147" i="22"/>
  <c r="G147" i="22"/>
  <c r="H146" i="22"/>
  <c r="G146" i="22"/>
  <c r="H145" i="22"/>
  <c r="G145" i="22"/>
  <c r="H144" i="22"/>
  <c r="G144" i="22"/>
  <c r="H143" i="22"/>
  <c r="G143" i="22"/>
  <c r="H142" i="22"/>
  <c r="G142" i="22"/>
  <c r="H141" i="22"/>
  <c r="G141" i="22"/>
  <c r="H140" i="22"/>
  <c r="G140" i="22"/>
  <c r="H139" i="22"/>
  <c r="G139" i="22"/>
  <c r="H138" i="22"/>
  <c r="G138" i="22"/>
  <c r="H137" i="22"/>
  <c r="G137" i="22"/>
  <c r="H136" i="22"/>
  <c r="G136" i="22"/>
  <c r="H135" i="22"/>
  <c r="G135" i="22"/>
  <c r="H134" i="22"/>
  <c r="G134" i="22"/>
  <c r="H133" i="22"/>
  <c r="G133" i="22"/>
  <c r="H132" i="22"/>
  <c r="G132" i="22"/>
  <c r="H131" i="22"/>
  <c r="G131" i="22"/>
  <c r="H130" i="22"/>
  <c r="G130" i="22"/>
  <c r="H129" i="22"/>
  <c r="G129" i="22"/>
  <c r="H128" i="22"/>
  <c r="G128" i="22"/>
  <c r="H127" i="22"/>
  <c r="G127" i="22"/>
  <c r="H126" i="22"/>
  <c r="G126" i="22"/>
  <c r="H125" i="22"/>
  <c r="G125" i="22"/>
  <c r="H124" i="22"/>
  <c r="G124" i="22"/>
  <c r="H123" i="22"/>
  <c r="G123" i="22"/>
  <c r="H122" i="22"/>
  <c r="G122" i="22"/>
  <c r="H121" i="22"/>
  <c r="G121" i="22"/>
  <c r="H120" i="22"/>
  <c r="G120" i="22"/>
  <c r="H119" i="22"/>
  <c r="G119" i="22"/>
  <c r="H118" i="22"/>
  <c r="G118" i="22"/>
  <c r="H117" i="22"/>
  <c r="G117" i="22"/>
  <c r="H116" i="22"/>
  <c r="G116" i="22"/>
  <c r="H115" i="22"/>
  <c r="G115" i="22"/>
  <c r="H114" i="22"/>
  <c r="G114" i="22"/>
  <c r="H113" i="22"/>
  <c r="G113" i="22"/>
  <c r="H112" i="22"/>
  <c r="G112" i="22"/>
  <c r="H111" i="22"/>
  <c r="G111" i="22"/>
  <c r="H110" i="22"/>
  <c r="G110" i="22"/>
  <c r="H109" i="22"/>
  <c r="G109" i="22"/>
  <c r="H108" i="22"/>
  <c r="G108" i="22"/>
  <c r="H107" i="22"/>
  <c r="G107" i="22"/>
  <c r="H106" i="22"/>
  <c r="G106" i="22"/>
  <c r="H105" i="22"/>
  <c r="G105" i="22"/>
  <c r="H104" i="22"/>
  <c r="G104" i="22"/>
  <c r="H103" i="22"/>
  <c r="G103" i="22"/>
  <c r="H102" i="22"/>
  <c r="G102" i="22"/>
  <c r="H101" i="22"/>
  <c r="G101" i="22"/>
  <c r="H100" i="22"/>
  <c r="G100" i="22"/>
  <c r="H99" i="22"/>
  <c r="G99" i="22"/>
  <c r="H98" i="22"/>
  <c r="G98" i="22"/>
  <c r="H97" i="22"/>
  <c r="G97" i="22"/>
  <c r="H96" i="22"/>
  <c r="G96" i="22"/>
  <c r="H94" i="22"/>
  <c r="G94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6" i="22"/>
  <c r="G86" i="22"/>
  <c r="H85" i="22"/>
  <c r="G85" i="22"/>
  <c r="H84" i="22"/>
  <c r="G84" i="22"/>
  <c r="H81" i="22"/>
  <c r="G81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55" i="22"/>
  <c r="G55" i="22"/>
  <c r="H54" i="22"/>
  <c r="G54" i="22"/>
  <c r="H53" i="22"/>
  <c r="G53" i="22"/>
  <c r="H52" i="22"/>
  <c r="G52" i="22"/>
  <c r="H51" i="22"/>
  <c r="G51" i="22"/>
  <c r="H50" i="22"/>
  <c r="G50" i="22"/>
  <c r="H49" i="22"/>
  <c r="G49" i="22"/>
  <c r="H48" i="22"/>
  <c r="G48" i="22"/>
  <c r="H47" i="22"/>
  <c r="G47" i="22"/>
  <c r="H46" i="22"/>
  <c r="G46" i="22"/>
  <c r="H44" i="22"/>
  <c r="G44" i="22"/>
  <c r="H43" i="22"/>
  <c r="G43" i="22"/>
  <c r="H42" i="22"/>
  <c r="G42" i="22"/>
  <c r="H41" i="22"/>
  <c r="G41" i="22"/>
  <c r="H39" i="22"/>
  <c r="H38" i="22"/>
  <c r="G38" i="22"/>
  <c r="H37" i="22"/>
  <c r="G37" i="22"/>
  <c r="H36" i="22"/>
  <c r="G36" i="22"/>
  <c r="H35" i="22"/>
  <c r="G35" i="22"/>
  <c r="H34" i="22"/>
  <c r="G34" i="22"/>
  <c r="H33" i="22"/>
  <c r="G33" i="22"/>
  <c r="H32" i="22"/>
  <c r="G32" i="22"/>
  <c r="H31" i="22"/>
  <c r="G31" i="22"/>
  <c r="H30" i="22"/>
  <c r="G30" i="22"/>
  <c r="H29" i="22"/>
  <c r="G29" i="22"/>
  <c r="H28" i="22"/>
  <c r="G28" i="22"/>
  <c r="H27" i="22"/>
  <c r="G27" i="22"/>
  <c r="H26" i="22"/>
  <c r="G26" i="22"/>
  <c r="H25" i="22"/>
  <c r="G25" i="22"/>
  <c r="H24" i="22"/>
  <c r="G24" i="22"/>
  <c r="F66" i="14" l="1"/>
  <c r="E66" i="14"/>
  <c r="D66" i="14"/>
  <c r="C66" i="14"/>
  <c r="F59" i="14" l="1"/>
  <c r="F55" i="14"/>
  <c r="F49" i="14"/>
  <c r="F48" i="14"/>
  <c r="F47" i="14"/>
  <c r="F46" i="14"/>
  <c r="F45" i="14"/>
  <c r="D48" i="14"/>
  <c r="D49" i="14"/>
  <c r="D50" i="14"/>
  <c r="E49" i="14"/>
  <c r="E48" i="14"/>
  <c r="E47" i="14"/>
  <c r="D47" i="14"/>
  <c r="E46" i="14"/>
  <c r="D46" i="14"/>
  <c r="E45" i="14"/>
  <c r="D45" i="14"/>
  <c r="C49" i="14"/>
  <c r="C48" i="14"/>
  <c r="C47" i="14"/>
  <c r="C46" i="14"/>
  <c r="C45" i="14"/>
  <c r="F20" i="14"/>
  <c r="D9" i="14"/>
  <c r="F13" i="14"/>
  <c r="F23" i="26" l="1"/>
  <c r="M17" i="26"/>
  <c r="M21" i="26"/>
  <c r="M35" i="26" s="1"/>
  <c r="M37" i="26" s="1"/>
  <c r="L21" i="26"/>
  <c r="L35" i="26" s="1"/>
  <c r="L37" i="26" s="1"/>
  <c r="K21" i="26"/>
  <c r="H31" i="26"/>
  <c r="G31" i="26"/>
  <c r="F304" i="26"/>
  <c r="M36" i="26"/>
  <c r="L36" i="26"/>
  <c r="M34" i="26"/>
  <c r="L34" i="26"/>
  <c r="M33" i="26"/>
  <c r="L33" i="26"/>
  <c r="M32" i="26"/>
  <c r="L32" i="26"/>
  <c r="K36" i="26"/>
  <c r="K35" i="26"/>
  <c r="K37" i="26" s="1"/>
  <c r="K34" i="26"/>
  <c r="K33" i="26"/>
  <c r="K32" i="26"/>
  <c r="M14" i="26"/>
  <c r="L14" i="26"/>
  <c r="K14" i="26"/>
  <c r="M10" i="26"/>
  <c r="L10" i="26"/>
  <c r="K10" i="26"/>
  <c r="H302" i="26"/>
  <c r="G302" i="26"/>
  <c r="H301" i="26"/>
  <c r="G301" i="26"/>
  <c r="F301" i="26"/>
  <c r="H194" i="26"/>
  <c r="G194" i="26"/>
  <c r="H193" i="26"/>
  <c r="G193" i="26"/>
  <c r="H192" i="26"/>
  <c r="G192" i="26"/>
  <c r="H191" i="26"/>
  <c r="G191" i="26"/>
  <c r="H190" i="26"/>
  <c r="G190" i="26"/>
  <c r="H189" i="26"/>
  <c r="G189" i="26"/>
  <c r="H188" i="26"/>
  <c r="G188" i="26"/>
  <c r="H187" i="26"/>
  <c r="G187" i="26"/>
  <c r="H186" i="26"/>
  <c r="G186" i="26"/>
  <c r="H185" i="26"/>
  <c r="G185" i="26"/>
  <c r="H184" i="26"/>
  <c r="G184" i="26"/>
  <c r="H183" i="26"/>
  <c r="G183" i="26"/>
  <c r="H182" i="26"/>
  <c r="G182" i="26"/>
  <c r="H181" i="26"/>
  <c r="G181" i="26"/>
  <c r="H180" i="26"/>
  <c r="G180" i="26"/>
  <c r="H179" i="26"/>
  <c r="G179" i="26"/>
  <c r="H178" i="26"/>
  <c r="G178" i="26"/>
  <c r="H177" i="26"/>
  <c r="G177" i="26"/>
  <c r="H176" i="26"/>
  <c r="G176" i="26"/>
  <c r="H175" i="26"/>
  <c r="G175" i="26"/>
  <c r="M29" i="26"/>
  <c r="L29" i="26"/>
  <c r="M27" i="26"/>
  <c r="L27" i="26"/>
  <c r="M26" i="26"/>
  <c r="L26" i="26"/>
  <c r="K29" i="26"/>
  <c r="K27" i="26"/>
  <c r="K26" i="26"/>
  <c r="M20" i="26"/>
  <c r="L20" i="26"/>
  <c r="M19" i="26"/>
  <c r="L19" i="26"/>
  <c r="K20" i="26"/>
  <c r="K19" i="26"/>
  <c r="M13" i="26"/>
  <c r="L13" i="26"/>
  <c r="M12" i="26"/>
  <c r="L12" i="26"/>
  <c r="M11" i="26"/>
  <c r="L11" i="26"/>
  <c r="K13" i="26"/>
  <c r="K12" i="26"/>
  <c r="K11" i="26"/>
  <c r="H93" i="26" l="1"/>
  <c r="G93" i="26"/>
  <c r="H92" i="26"/>
  <c r="G92" i="26"/>
  <c r="H91" i="26"/>
  <c r="G91" i="26"/>
  <c r="H90" i="26"/>
  <c r="G90" i="26"/>
  <c r="H89" i="26"/>
  <c r="G89" i="26"/>
  <c r="H88" i="26"/>
  <c r="G88" i="26"/>
  <c r="H87" i="26"/>
  <c r="G87" i="26"/>
  <c r="H86" i="26"/>
  <c r="G86" i="26"/>
  <c r="H85" i="26"/>
  <c r="G85" i="26"/>
  <c r="H84" i="26"/>
  <c r="G84" i="26"/>
  <c r="H83" i="26"/>
  <c r="G83" i="26"/>
  <c r="H82" i="26"/>
  <c r="G82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0" i="26"/>
  <c r="G10" i="26"/>
  <c r="G11" i="26"/>
  <c r="H11" i="26"/>
  <c r="H172" i="26"/>
  <c r="G172" i="26"/>
  <c r="H171" i="26"/>
  <c r="G171" i="26"/>
  <c r="H170" i="26"/>
  <c r="G170" i="26"/>
  <c r="H169" i="26"/>
  <c r="G169" i="26"/>
  <c r="H168" i="26"/>
  <c r="G168" i="26"/>
  <c r="H167" i="26"/>
  <c r="G167" i="26"/>
  <c r="H166" i="26"/>
  <c r="G166" i="26"/>
  <c r="H165" i="26"/>
  <c r="G165" i="26"/>
  <c r="H164" i="26"/>
  <c r="G164" i="26"/>
  <c r="H163" i="26"/>
  <c r="G163" i="26"/>
  <c r="H162" i="26"/>
  <c r="G162" i="26"/>
  <c r="H161" i="26"/>
  <c r="G161" i="26"/>
  <c r="H160" i="26"/>
  <c r="G160" i="26"/>
  <c r="H159" i="26"/>
  <c r="G159" i="26"/>
  <c r="H158" i="26"/>
  <c r="G158" i="26"/>
  <c r="H157" i="26"/>
  <c r="G157" i="26"/>
  <c r="H156" i="26"/>
  <c r="G156" i="26"/>
  <c r="H155" i="26"/>
  <c r="G155" i="26"/>
  <c r="H154" i="26"/>
  <c r="G154" i="26"/>
  <c r="H153" i="26"/>
  <c r="G153" i="26"/>
  <c r="H152" i="26"/>
  <c r="G152" i="26"/>
  <c r="H151" i="26"/>
  <c r="G151" i="26"/>
  <c r="H150" i="26"/>
  <c r="G150" i="26"/>
  <c r="H149" i="26"/>
  <c r="G149" i="26"/>
  <c r="H148" i="26"/>
  <c r="G148" i="26"/>
  <c r="H147" i="26"/>
  <c r="G147" i="26"/>
  <c r="H146" i="26"/>
  <c r="G146" i="26"/>
  <c r="H145" i="26"/>
  <c r="G145" i="26"/>
  <c r="H144" i="26"/>
  <c r="G144" i="26"/>
  <c r="H143" i="26"/>
  <c r="G143" i="26"/>
  <c r="H142" i="26"/>
  <c r="G142" i="26"/>
  <c r="H141" i="26"/>
  <c r="G141" i="26"/>
  <c r="H140" i="26"/>
  <c r="G140" i="26"/>
  <c r="H139" i="26"/>
  <c r="G139" i="26"/>
  <c r="H138" i="26"/>
  <c r="G138" i="26"/>
  <c r="H137" i="26"/>
  <c r="G137" i="26"/>
  <c r="H136" i="26"/>
  <c r="G136" i="26"/>
  <c r="H135" i="26"/>
  <c r="G135" i="26"/>
  <c r="H134" i="26"/>
  <c r="G134" i="26"/>
  <c r="H133" i="26"/>
  <c r="G133" i="26"/>
  <c r="H132" i="26"/>
  <c r="G132" i="26"/>
  <c r="H131" i="26"/>
  <c r="G131" i="26"/>
  <c r="H130" i="26"/>
  <c r="G130" i="26"/>
  <c r="H129" i="26"/>
  <c r="G129" i="26"/>
  <c r="H128" i="26"/>
  <c r="G128" i="26"/>
  <c r="H127" i="26"/>
  <c r="G127" i="26"/>
  <c r="H126" i="26"/>
  <c r="G126" i="26"/>
  <c r="H125" i="26"/>
  <c r="G125" i="26"/>
  <c r="H124" i="26"/>
  <c r="G124" i="26"/>
  <c r="H123" i="26"/>
  <c r="G123" i="26"/>
  <c r="H122" i="26"/>
  <c r="G122" i="26"/>
  <c r="H121" i="26"/>
  <c r="G121" i="26"/>
  <c r="H120" i="26"/>
  <c r="G120" i="26"/>
  <c r="H119" i="26"/>
  <c r="G119" i="26"/>
  <c r="H118" i="26"/>
  <c r="G118" i="26"/>
  <c r="H117" i="26"/>
  <c r="G117" i="26"/>
  <c r="H116" i="26"/>
  <c r="G116" i="26"/>
  <c r="H115" i="26"/>
  <c r="G115" i="26"/>
  <c r="H114" i="26"/>
  <c r="G114" i="26"/>
  <c r="H113" i="26"/>
  <c r="G113" i="26"/>
  <c r="H112" i="26"/>
  <c r="G112" i="26"/>
  <c r="H111" i="26"/>
  <c r="G111" i="26"/>
  <c r="H110" i="26"/>
  <c r="G110" i="26"/>
  <c r="H109" i="26"/>
  <c r="G109" i="26"/>
  <c r="H108" i="26"/>
  <c r="G108" i="26"/>
  <c r="H107" i="26"/>
  <c r="G107" i="26"/>
  <c r="H106" i="26"/>
  <c r="G106" i="26"/>
  <c r="H105" i="26"/>
  <c r="G105" i="26"/>
  <c r="H104" i="26"/>
  <c r="G104" i="26"/>
  <c r="H103" i="26"/>
  <c r="G103" i="26"/>
  <c r="H298" i="26"/>
  <c r="G298" i="26"/>
  <c r="H295" i="26"/>
  <c r="G295" i="26"/>
  <c r="H294" i="26"/>
  <c r="G294" i="26"/>
  <c r="H293" i="26"/>
  <c r="G293" i="26"/>
  <c r="H290" i="26"/>
  <c r="G290" i="26"/>
  <c r="H289" i="26"/>
  <c r="G289" i="26"/>
  <c r="H288" i="26"/>
  <c r="G288" i="26"/>
  <c r="H287" i="26"/>
  <c r="G287" i="26"/>
  <c r="H286" i="26"/>
  <c r="G286" i="26"/>
  <c r="H285" i="26"/>
  <c r="G285" i="26"/>
  <c r="H273" i="26"/>
  <c r="G273" i="26"/>
  <c r="H272" i="26"/>
  <c r="G272" i="26"/>
  <c r="H271" i="26"/>
  <c r="G271" i="26"/>
  <c r="H270" i="26"/>
  <c r="G270" i="26"/>
  <c r="H269" i="26"/>
  <c r="G269" i="26"/>
  <c r="H268" i="26"/>
  <c r="G268" i="26"/>
  <c r="H267" i="26"/>
  <c r="G267" i="26"/>
  <c r="H266" i="26"/>
  <c r="G266" i="26"/>
  <c r="H265" i="26"/>
  <c r="G265" i="26"/>
  <c r="H264" i="26"/>
  <c r="G264" i="26"/>
  <c r="H263" i="26"/>
  <c r="G263" i="26"/>
  <c r="H262" i="26"/>
  <c r="G262" i="26"/>
  <c r="H261" i="26"/>
  <c r="G261" i="26"/>
  <c r="E259" i="26"/>
  <c r="D259" i="26"/>
  <c r="F258" i="26"/>
  <c r="E258" i="26"/>
  <c r="D258" i="26"/>
  <c r="D252" i="26"/>
  <c r="F243" i="26"/>
  <c r="H248" i="26"/>
  <c r="G248" i="26"/>
  <c r="H247" i="26"/>
  <c r="G247" i="26"/>
  <c r="H246" i="26"/>
  <c r="G246" i="26"/>
  <c r="H245" i="26"/>
  <c r="G245" i="26"/>
  <c r="H244" i="26"/>
  <c r="G244" i="26"/>
  <c r="H241" i="26"/>
  <c r="G241" i="26"/>
  <c r="H240" i="26"/>
  <c r="G240" i="26"/>
  <c r="H239" i="26"/>
  <c r="G239" i="26"/>
  <c r="H238" i="26"/>
  <c r="G238" i="26"/>
  <c r="H237" i="26"/>
  <c r="G237" i="26"/>
  <c r="H236" i="26"/>
  <c r="G236" i="26"/>
  <c r="H235" i="26"/>
  <c r="G235" i="26"/>
  <c r="H234" i="26"/>
  <c r="G234" i="26"/>
  <c r="H233" i="26"/>
  <c r="G233" i="26"/>
  <c r="H232" i="26"/>
  <c r="G232" i="26"/>
  <c r="H231" i="26"/>
  <c r="G231" i="26"/>
  <c r="H230" i="26"/>
  <c r="G230" i="26"/>
  <c r="H227" i="26"/>
  <c r="G227" i="26"/>
  <c r="H226" i="26"/>
  <c r="G226" i="26"/>
  <c r="H225" i="26"/>
  <c r="G225" i="26"/>
  <c r="D198" i="26"/>
  <c r="H205" i="26"/>
  <c r="G205" i="26"/>
  <c r="F182" i="26"/>
  <c r="F122" i="26" l="1"/>
  <c r="E122" i="26"/>
  <c r="D122" i="26"/>
  <c r="D115" i="26"/>
  <c r="D111" i="26"/>
  <c r="D103" i="26"/>
  <c r="D97" i="26"/>
  <c r="D96" i="26" s="1"/>
  <c r="D54" i="26"/>
  <c r="F32" i="26"/>
  <c r="E32" i="26"/>
  <c r="D32" i="26"/>
  <c r="D24" i="26"/>
  <c r="F10" i="26"/>
  <c r="E10" i="26"/>
  <c r="D10" i="26"/>
  <c r="P113" i="9"/>
  <c r="O113" i="9"/>
  <c r="P38" i="9"/>
  <c r="O38" i="9"/>
  <c r="P37" i="9"/>
  <c r="O37" i="9"/>
  <c r="P36" i="9"/>
  <c r="O36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P19" i="9"/>
  <c r="O19" i="9"/>
  <c r="P18" i="9"/>
  <c r="O18" i="9"/>
  <c r="P17" i="9"/>
  <c r="O17" i="9"/>
  <c r="P16" i="9"/>
  <c r="O16" i="9"/>
  <c r="P15" i="9"/>
  <c r="O15" i="9"/>
  <c r="P14" i="9"/>
  <c r="O14" i="9"/>
  <c r="P13" i="9"/>
  <c r="O13" i="9"/>
  <c r="P12" i="9"/>
  <c r="O12" i="9"/>
  <c r="P11" i="9"/>
  <c r="O11" i="9"/>
  <c r="P10" i="9"/>
  <c r="O10" i="9"/>
  <c r="P9" i="9"/>
  <c r="O9" i="9"/>
  <c r="I45" i="14" l="1"/>
  <c r="E243" i="26" l="1"/>
  <c r="D243" i="26"/>
  <c r="F95" i="22"/>
  <c r="G243" i="26" l="1"/>
  <c r="H243" i="26"/>
  <c r="F282" i="26" l="1"/>
  <c r="F188" i="22" l="1"/>
  <c r="H188" i="22" l="1"/>
  <c r="G188" i="22"/>
  <c r="I132" i="26"/>
  <c r="F209" i="26" l="1"/>
  <c r="F259" i="26" l="1"/>
  <c r="F95" i="14" l="1"/>
  <c r="F94" i="14"/>
  <c r="F96" i="14"/>
  <c r="E94" i="14"/>
  <c r="D96" i="14"/>
  <c r="D95" i="14"/>
  <c r="D94" i="14"/>
  <c r="D274" i="24"/>
  <c r="C274" i="24"/>
  <c r="E274" i="24"/>
  <c r="C266" i="24"/>
  <c r="P142" i="9"/>
  <c r="P143" i="9"/>
  <c r="O142" i="9"/>
  <c r="O143" i="9"/>
  <c r="N142" i="9"/>
  <c r="N143" i="9"/>
  <c r="P137" i="9"/>
  <c r="P138" i="9"/>
  <c r="O137" i="9"/>
  <c r="O138" i="9"/>
  <c r="N137" i="9"/>
  <c r="N138" i="9"/>
  <c r="D67" i="24"/>
  <c r="E67" i="24"/>
  <c r="C67" i="24"/>
  <c r="N117" i="9"/>
  <c r="O117" i="9" s="1"/>
  <c r="N118" i="9"/>
  <c r="P118" i="9" s="1"/>
  <c r="N119" i="9"/>
  <c r="P119" i="9" s="1"/>
  <c r="N120" i="9"/>
  <c r="P120" i="9" s="1"/>
  <c r="N121" i="9"/>
  <c r="P121" i="9" s="1"/>
  <c r="N122" i="9"/>
  <c r="P122" i="9" s="1"/>
  <c r="N123" i="9"/>
  <c r="O123" i="9" s="1"/>
  <c r="N124" i="9"/>
  <c r="P124" i="9" s="1"/>
  <c r="N125" i="9"/>
  <c r="P125" i="9" s="1"/>
  <c r="N126" i="9"/>
  <c r="P126" i="9" s="1"/>
  <c r="N127" i="9"/>
  <c r="P127" i="9" s="1"/>
  <c r="N128" i="9"/>
  <c r="O128" i="9" s="1"/>
  <c r="N129" i="9"/>
  <c r="N113" i="9"/>
  <c r="N108" i="9"/>
  <c r="P108" i="9" s="1"/>
  <c r="D6" i="24"/>
  <c r="E6" i="24"/>
  <c r="C6" i="24"/>
  <c r="P117" i="9" l="1"/>
  <c r="O127" i="9"/>
  <c r="O121" i="9"/>
  <c r="P123" i="9"/>
  <c r="O122" i="9"/>
  <c r="P128" i="9"/>
  <c r="O108" i="9"/>
  <c r="O126" i="9"/>
  <c r="O120" i="9"/>
  <c r="O125" i="9"/>
  <c r="O119" i="9"/>
  <c r="O124" i="9"/>
  <c r="O118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L133" i="9" l="1"/>
  <c r="J133" i="9"/>
  <c r="F39" i="9" l="1"/>
  <c r="G39" i="9"/>
  <c r="H39" i="9"/>
  <c r="I39" i="9"/>
  <c r="J39" i="9"/>
  <c r="K39" i="9"/>
  <c r="L39" i="9"/>
  <c r="E39" i="9"/>
  <c r="F7" i="9"/>
  <c r="G7" i="9"/>
  <c r="H7" i="9"/>
  <c r="I7" i="9"/>
  <c r="J7" i="9"/>
  <c r="K7" i="9"/>
  <c r="L7" i="9"/>
  <c r="E7" i="9"/>
  <c r="N116" i="9" l="1"/>
  <c r="O116" i="9" s="1"/>
  <c r="N115" i="9"/>
  <c r="O115" i="9" s="1"/>
  <c r="G133" i="9"/>
  <c r="H133" i="9"/>
  <c r="I133" i="9"/>
  <c r="K133" i="9"/>
  <c r="F133" i="9"/>
  <c r="P116" i="9" l="1"/>
  <c r="P115" i="9"/>
  <c r="N99" i="9"/>
  <c r="P99" i="9" s="1"/>
  <c r="N100" i="9"/>
  <c r="O100" i="9" s="1"/>
  <c r="N101" i="9"/>
  <c r="P101" i="9" s="1"/>
  <c r="N102" i="9"/>
  <c r="O102" i="9" s="1"/>
  <c r="N103" i="9"/>
  <c r="P103" i="9" s="1"/>
  <c r="N104" i="9"/>
  <c r="O104" i="9" s="1"/>
  <c r="N105" i="9"/>
  <c r="P105" i="9" s="1"/>
  <c r="N106" i="9"/>
  <c r="O106" i="9" s="1"/>
  <c r="N107" i="9"/>
  <c r="P107" i="9" s="1"/>
  <c r="N109" i="9"/>
  <c r="O109" i="9" s="1"/>
  <c r="N110" i="9"/>
  <c r="P110" i="9" s="1"/>
  <c r="N111" i="9"/>
  <c r="O111" i="9" s="1"/>
  <c r="N112" i="9"/>
  <c r="P112" i="9" s="1"/>
  <c r="N114" i="9"/>
  <c r="O114" i="9" s="1"/>
  <c r="P129" i="9"/>
  <c r="O129" i="9" l="1"/>
  <c r="O110" i="9"/>
  <c r="O107" i="9"/>
  <c r="O105" i="9"/>
  <c r="O103" i="9"/>
  <c r="O101" i="9"/>
  <c r="O99" i="9"/>
  <c r="P114" i="9"/>
  <c r="P109" i="9"/>
  <c r="P106" i="9"/>
  <c r="P104" i="9"/>
  <c r="P102" i="9"/>
  <c r="P100" i="9"/>
  <c r="O112" i="9"/>
  <c r="P111" i="9"/>
  <c r="N98" i="9"/>
  <c r="O98" i="9" s="1"/>
  <c r="P98" i="9" l="1"/>
  <c r="E192" i="26"/>
  <c r="E96" i="14"/>
  <c r="E95" i="14"/>
  <c r="E154" i="26" l="1"/>
  <c r="F154" i="26"/>
  <c r="D154" i="26"/>
  <c r="D153" i="26" s="1"/>
  <c r="F153" i="26" l="1"/>
  <c r="C96" i="14"/>
  <c r="C95" i="14"/>
  <c r="C94" i="14"/>
  <c r="C22" i="14"/>
  <c r="F22" i="22" l="1"/>
  <c r="D22" i="14"/>
  <c r="F25" i="14"/>
  <c r="F16" i="14"/>
  <c r="E176" i="26"/>
  <c r="D176" i="26"/>
  <c r="F176" i="26"/>
  <c r="F198" i="26" l="1"/>
  <c r="E95" i="22" l="1"/>
  <c r="D95" i="22"/>
  <c r="H95" i="22" l="1"/>
  <c r="G95" i="22"/>
  <c r="E52" i="14"/>
  <c r="E24" i="26"/>
  <c r="E9" i="26"/>
  <c r="F192" i="26"/>
  <c r="D192" i="26"/>
  <c r="F181" i="26" l="1"/>
  <c r="F222" i="26" l="1"/>
  <c r="F229" i="26"/>
  <c r="F115" i="26"/>
  <c r="F103" i="26"/>
  <c r="F54" i="26"/>
  <c r="F24" i="26"/>
  <c r="E204" i="26" l="1"/>
  <c r="E203" i="26" s="1"/>
  <c r="E195" i="26" s="1"/>
  <c r="F204" i="26"/>
  <c r="D204" i="26"/>
  <c r="D203" i="26" s="1"/>
  <c r="D182" i="26"/>
  <c r="E182" i="26"/>
  <c r="F53" i="26"/>
  <c r="F203" i="26" l="1"/>
  <c r="H204" i="26"/>
  <c r="G204" i="26"/>
  <c r="N135" i="9"/>
  <c r="N136" i="9"/>
  <c r="N139" i="9"/>
  <c r="N140" i="9"/>
  <c r="N141" i="9"/>
  <c r="M135" i="9"/>
  <c r="M136" i="9"/>
  <c r="M139" i="9"/>
  <c r="M140" i="9"/>
  <c r="M141" i="9"/>
  <c r="M19" i="9"/>
  <c r="N19" i="9"/>
  <c r="H203" i="26" l="1"/>
  <c r="G203" i="26"/>
  <c r="P140" i="9"/>
  <c r="P136" i="9"/>
  <c r="O141" i="9"/>
  <c r="P139" i="9"/>
  <c r="P135" i="9"/>
  <c r="O140" i="9"/>
  <c r="O136" i="9"/>
  <c r="O139" i="9"/>
  <c r="O135" i="9"/>
  <c r="E111" i="26" l="1"/>
  <c r="F111" i="26"/>
  <c r="E181" i="26" l="1"/>
  <c r="D181" i="26"/>
  <c r="N97" i="9" l="1"/>
  <c r="O97" i="9" s="1"/>
  <c r="N96" i="9"/>
  <c r="O96" i="9" s="1"/>
  <c r="N95" i="9"/>
  <c r="O95" i="9" s="1"/>
  <c r="N94" i="9"/>
  <c r="O94" i="9" s="1"/>
  <c r="P96" i="9" l="1"/>
  <c r="P97" i="9"/>
  <c r="P95" i="9"/>
  <c r="P94" i="9"/>
  <c r="N91" i="9"/>
  <c r="P91" i="9" s="1"/>
  <c r="N92" i="9"/>
  <c r="P92" i="9" s="1"/>
  <c r="N93" i="9"/>
  <c r="O93" i="9" s="1"/>
  <c r="N74" i="9"/>
  <c r="P74" i="9" s="1"/>
  <c r="N75" i="9"/>
  <c r="P75" i="9" s="1"/>
  <c r="N76" i="9"/>
  <c r="O76" i="9" s="1"/>
  <c r="N77" i="9"/>
  <c r="P77" i="9" s="1"/>
  <c r="N78" i="9"/>
  <c r="P78" i="9" s="1"/>
  <c r="N79" i="9"/>
  <c r="P79" i="9" s="1"/>
  <c r="N80" i="9"/>
  <c r="O80" i="9" s="1"/>
  <c r="N81" i="9"/>
  <c r="P81" i="9" s="1"/>
  <c r="N82" i="9"/>
  <c r="P82" i="9" s="1"/>
  <c r="N83" i="9"/>
  <c r="P83" i="9" s="1"/>
  <c r="N84" i="9"/>
  <c r="O84" i="9" s="1"/>
  <c r="N85" i="9"/>
  <c r="P85" i="9" s="1"/>
  <c r="N86" i="9"/>
  <c r="P86" i="9" s="1"/>
  <c r="N87" i="9"/>
  <c r="P87" i="9" s="1"/>
  <c r="N88" i="9"/>
  <c r="O88" i="9" s="1"/>
  <c r="N89" i="9"/>
  <c r="P89" i="9" s="1"/>
  <c r="N90" i="9"/>
  <c r="P90" i="9" s="1"/>
  <c r="N15" i="9"/>
  <c r="N16" i="9"/>
  <c r="N17" i="9"/>
  <c r="N18" i="9"/>
  <c r="N20" i="9"/>
  <c r="M15" i="9"/>
  <c r="M16" i="9"/>
  <c r="M17" i="9"/>
  <c r="M18" i="9"/>
  <c r="M20" i="9"/>
  <c r="P93" i="9" l="1"/>
  <c r="O91" i="9"/>
  <c r="O92" i="9"/>
  <c r="O90" i="9"/>
  <c r="O86" i="9"/>
  <c r="O82" i="9"/>
  <c r="O78" i="9"/>
  <c r="O74" i="9"/>
  <c r="P88" i="9"/>
  <c r="P84" i="9"/>
  <c r="P80" i="9"/>
  <c r="P76" i="9"/>
  <c r="O89" i="9"/>
  <c r="O87" i="9"/>
  <c r="O85" i="9"/>
  <c r="O83" i="9"/>
  <c r="O81" i="9"/>
  <c r="O79" i="9"/>
  <c r="O77" i="9"/>
  <c r="O75" i="9"/>
  <c r="H130" i="9"/>
  <c r="M11" i="9"/>
  <c r="M12" i="9"/>
  <c r="M14" i="9"/>
  <c r="M23" i="9"/>
  <c r="N14" i="9"/>
  <c r="N73" i="9"/>
  <c r="O73" i="9" s="1"/>
  <c r="N72" i="9"/>
  <c r="O72" i="9" s="1"/>
  <c r="P72" i="9" l="1"/>
  <c r="P73" i="9"/>
  <c r="P141" i="9"/>
  <c r="C89" i="14"/>
  <c r="I50" i="14" l="1"/>
  <c r="E83" i="22" l="1"/>
  <c r="D83" i="22"/>
  <c r="F83" i="22"/>
  <c r="H83" i="22" l="1"/>
  <c r="G83" i="22"/>
  <c r="I47" i="14"/>
  <c r="I46" i="14"/>
  <c r="E242" i="26" l="1"/>
  <c r="F242" i="26"/>
  <c r="H242" i="26" l="1"/>
  <c r="G242" i="26"/>
  <c r="E222" i="26"/>
  <c r="F9" i="26"/>
  <c r="F114" i="26" l="1"/>
  <c r="E209" i="26" l="1"/>
  <c r="I116" i="26"/>
  <c r="D209" i="26"/>
  <c r="E229" i="26" l="1"/>
  <c r="D229" i="26"/>
  <c r="H229" i="26" l="1"/>
  <c r="G229" i="26"/>
  <c r="D266" i="24"/>
  <c r="E266" i="24"/>
  <c r="N12" i="9"/>
  <c r="G130" i="9"/>
  <c r="F6" i="24" l="1"/>
  <c r="N11" i="9"/>
  <c r="C85" i="14" l="1"/>
  <c r="C81" i="14"/>
  <c r="C93" i="14" s="1"/>
  <c r="C70" i="14"/>
  <c r="C64" i="14"/>
  <c r="C57" i="14"/>
  <c r="C52" i="14"/>
  <c r="C50" i="14"/>
  <c r="C42" i="14"/>
  <c r="C25" i="14"/>
  <c r="C16" i="14"/>
  <c r="C68" i="14" l="1"/>
  <c r="D294" i="26"/>
  <c r="D293" i="26" s="1"/>
  <c r="E198" i="26"/>
  <c r="D94" i="26"/>
  <c r="D283" i="26" l="1"/>
  <c r="D242" i="26"/>
  <c r="D222" i="26"/>
  <c r="D221" i="26" s="1"/>
  <c r="G7" i="24" l="1"/>
  <c r="F7" i="24"/>
  <c r="H60" i="14"/>
  <c r="G60" i="14"/>
  <c r="F294" i="26" l="1"/>
  <c r="F293" i="26" s="1"/>
  <c r="H201" i="26"/>
  <c r="G201" i="26"/>
  <c r="H200" i="26"/>
  <c r="G200" i="26"/>
  <c r="H199" i="26"/>
  <c r="G199" i="26"/>
  <c r="H99" i="26"/>
  <c r="G99" i="26"/>
  <c r="F97" i="26"/>
  <c r="F96" i="26" s="1"/>
  <c r="H304" i="26"/>
  <c r="G304" i="26"/>
  <c r="H284" i="26"/>
  <c r="G284" i="26"/>
  <c r="H283" i="26"/>
  <c r="G283" i="26"/>
  <c r="H278" i="26"/>
  <c r="G278" i="26"/>
  <c r="H260" i="26"/>
  <c r="G260" i="26"/>
  <c r="H257" i="26"/>
  <c r="G257" i="26"/>
  <c r="H253" i="26"/>
  <c r="G253" i="26"/>
  <c r="H224" i="26"/>
  <c r="G224" i="26"/>
  <c r="H223" i="26"/>
  <c r="G223" i="26"/>
  <c r="H218" i="26"/>
  <c r="G218" i="26"/>
  <c r="H213" i="26"/>
  <c r="G213" i="26"/>
  <c r="H212" i="26"/>
  <c r="G212" i="26"/>
  <c r="H211" i="26"/>
  <c r="G211" i="26"/>
  <c r="H210" i="26"/>
  <c r="G210" i="26"/>
  <c r="H202" i="26"/>
  <c r="G202" i="26"/>
  <c r="H98" i="26"/>
  <c r="G98" i="26"/>
  <c r="F94" i="26" l="1"/>
  <c r="D70" i="14"/>
  <c r="F50" i="14" l="1"/>
  <c r="D25" i="14" l="1"/>
  <c r="D16" i="14"/>
  <c r="D43" i="14" s="1"/>
  <c r="D42" i="14" l="1"/>
  <c r="I9" i="14" l="1"/>
  <c r="D15" i="14" l="1"/>
  <c r="D31" i="14" s="1"/>
  <c r="E282" i="26"/>
  <c r="E281" i="26" s="1"/>
  <c r="D282" i="26"/>
  <c r="D281" i="26" s="1"/>
  <c r="F281" i="26" l="1"/>
  <c r="H282" i="26"/>
  <c r="G282" i="26"/>
  <c r="L130" i="9"/>
  <c r="L144" i="9" s="1"/>
  <c r="H281" i="26" l="1"/>
  <c r="G281" i="26"/>
  <c r="F297" i="26" l="1"/>
  <c r="M25" i="26" l="1"/>
  <c r="E289" i="26"/>
  <c r="F289" i="26"/>
  <c r="D289" i="26"/>
  <c r="F7" i="26" l="1"/>
  <c r="F221" i="26" l="1"/>
  <c r="H222" i="26"/>
  <c r="G222" i="26"/>
  <c r="N132" i="9"/>
  <c r="M132" i="9"/>
  <c r="F130" i="9"/>
  <c r="I130" i="9"/>
  <c r="J130" i="9"/>
  <c r="K130" i="9"/>
  <c r="E130" i="9"/>
  <c r="P132" i="9" l="1"/>
  <c r="O132" i="9"/>
  <c r="N71" i="9"/>
  <c r="N70" i="9"/>
  <c r="N69" i="9"/>
  <c r="N68" i="9"/>
  <c r="N67" i="9"/>
  <c r="P68" i="9" l="1"/>
  <c r="O68" i="9"/>
  <c r="P70" i="9"/>
  <c r="O70" i="9"/>
  <c r="P67" i="9"/>
  <c r="O67" i="9"/>
  <c r="P69" i="9"/>
  <c r="O69" i="9"/>
  <c r="P71" i="9"/>
  <c r="O71" i="9"/>
  <c r="N66" i="9"/>
  <c r="N65" i="9"/>
  <c r="P65" i="9" l="1"/>
  <c r="O65" i="9"/>
  <c r="P66" i="9"/>
  <c r="O66" i="9"/>
  <c r="E5" i="24"/>
  <c r="N64" i="9"/>
  <c r="M44" i="9"/>
  <c r="M45" i="9"/>
  <c r="M46" i="9"/>
  <c r="M47" i="9"/>
  <c r="M48" i="9"/>
  <c r="M49" i="9"/>
  <c r="M50" i="9"/>
  <c r="M51" i="9"/>
  <c r="N44" i="9"/>
  <c r="P44" i="9" s="1"/>
  <c r="N45" i="9"/>
  <c r="N46" i="9"/>
  <c r="N47" i="9"/>
  <c r="N48" i="9"/>
  <c r="N49" i="9"/>
  <c r="N50" i="9"/>
  <c r="O50" i="9" s="1"/>
  <c r="N51" i="9"/>
  <c r="N55" i="9"/>
  <c r="P55" i="9" s="1"/>
  <c r="N56" i="9"/>
  <c r="O56" i="9" s="1"/>
  <c r="N57" i="9"/>
  <c r="P57" i="9" s="1"/>
  <c r="N58" i="9"/>
  <c r="P58" i="9" s="1"/>
  <c r="N59" i="9"/>
  <c r="P59" i="9" s="1"/>
  <c r="N60" i="9"/>
  <c r="P60" i="9" s="1"/>
  <c r="N61" i="9"/>
  <c r="O61" i="9" s="1"/>
  <c r="N62" i="9"/>
  <c r="P62" i="9" s="1"/>
  <c r="P49" i="9" l="1"/>
  <c r="P48" i="9"/>
  <c r="P64" i="9"/>
  <c r="O64" i="9"/>
  <c r="O46" i="9"/>
  <c r="P51" i="9"/>
  <c r="P47" i="9"/>
  <c r="P56" i="9"/>
  <c r="O58" i="9"/>
  <c r="O51" i="9"/>
  <c r="O49" i="9"/>
  <c r="O47" i="9"/>
  <c r="P61" i="9"/>
  <c r="O48" i="9"/>
  <c r="O44" i="9"/>
  <c r="P50" i="9"/>
  <c r="P46" i="9"/>
  <c r="O59" i="9"/>
  <c r="O57" i="9"/>
  <c r="O55" i="9"/>
  <c r="P45" i="9"/>
  <c r="O45" i="9"/>
  <c r="O62" i="9"/>
  <c r="O60" i="9"/>
  <c r="N131" i="9"/>
  <c r="N130" i="9" s="1"/>
  <c r="M131" i="9"/>
  <c r="M130" i="9" l="1"/>
  <c r="P131" i="9"/>
  <c r="O131" i="9"/>
  <c r="P130" i="9" l="1"/>
  <c r="O130" i="9"/>
  <c r="H259" i="26"/>
  <c r="G259" i="26"/>
  <c r="E221" i="26"/>
  <c r="H221" i="26" l="1"/>
  <c r="G221" i="26"/>
  <c r="E10" i="22"/>
  <c r="E217" i="26" l="1"/>
  <c r="F217" i="26"/>
  <c r="M22" i="26" s="1"/>
  <c r="D217" i="26"/>
  <c r="D151" i="26"/>
  <c r="D216" i="26" l="1"/>
  <c r="K22" i="26"/>
  <c r="E216" i="26"/>
  <c r="L22" i="26"/>
  <c r="H217" i="26"/>
  <c r="G217" i="26"/>
  <c r="N42" i="9"/>
  <c r="M42" i="9"/>
  <c r="N41" i="9"/>
  <c r="M41" i="9"/>
  <c r="N40" i="9"/>
  <c r="M40" i="9"/>
  <c r="N13" i="9"/>
  <c r="M13" i="9"/>
  <c r="N10" i="9"/>
  <c r="M10" i="9"/>
  <c r="N9" i="9"/>
  <c r="M9" i="9"/>
  <c r="N8" i="9"/>
  <c r="N7" i="9" s="1"/>
  <c r="M8" i="9"/>
  <c r="E214" i="26" l="1"/>
  <c r="D214" i="26"/>
  <c r="M7" i="9"/>
  <c r="P8" i="9"/>
  <c r="O40" i="9"/>
  <c r="O41" i="9"/>
  <c r="O42" i="9"/>
  <c r="P41" i="9"/>
  <c r="P42" i="9"/>
  <c r="O8" i="9"/>
  <c r="P40" i="9"/>
  <c r="H28" i="14"/>
  <c r="G28" i="14"/>
  <c r="H27" i="14"/>
  <c r="G27" i="14"/>
  <c r="H72" i="14" l="1"/>
  <c r="G72" i="14"/>
  <c r="F216" i="26" l="1"/>
  <c r="F214" i="26" l="1"/>
  <c r="H216" i="26"/>
  <c r="G216" i="26"/>
  <c r="H214" i="26" l="1"/>
  <c r="G214" i="26"/>
  <c r="F151" i="26"/>
  <c r="F89" i="14" l="1"/>
  <c r="F85" i="14"/>
  <c r="D89" i="14"/>
  <c r="E297" i="26" l="1"/>
  <c r="D297" i="26"/>
  <c r="D296" i="26" l="1"/>
  <c r="K25" i="26"/>
  <c r="L25" i="26"/>
  <c r="G297" i="26"/>
  <c r="H297" i="26"/>
  <c r="E296" i="26"/>
  <c r="E22" i="14"/>
  <c r="E42" i="14" s="1"/>
  <c r="F22" i="14"/>
  <c r="E291" i="26" l="1"/>
  <c r="L24" i="26"/>
  <c r="D291" i="26"/>
  <c r="K24" i="26"/>
  <c r="F40" i="22"/>
  <c r="E40" i="22"/>
  <c r="D40" i="22"/>
  <c r="G40" i="22" l="1"/>
  <c r="H40" i="22"/>
  <c r="E115" i="26"/>
  <c r="E54" i="26"/>
  <c r="E252" i="26"/>
  <c r="E251" i="26" s="1"/>
  <c r="D114" i="26" l="1"/>
  <c r="E53" i="26"/>
  <c r="E114" i="26"/>
  <c r="D53" i="26"/>
  <c r="H209" i="26"/>
  <c r="G209" i="26"/>
  <c r="E175" i="26" l="1"/>
  <c r="E173" i="26" s="1"/>
  <c r="F175" i="26"/>
  <c r="F173" i="26" s="1"/>
  <c r="D175" i="26"/>
  <c r="D173" i="26" s="1"/>
  <c r="D110" i="26" l="1"/>
  <c r="E110" i="26" l="1"/>
  <c r="F110" i="26"/>
  <c r="G76" i="14" l="1"/>
  <c r="N134" i="9" l="1"/>
  <c r="N133" i="9" s="1"/>
  <c r="M134" i="9"/>
  <c r="M133" i="9" s="1"/>
  <c r="P133" i="9" l="1"/>
  <c r="O133" i="9"/>
  <c r="P134" i="9"/>
  <c r="O134" i="9"/>
  <c r="G6" i="24"/>
  <c r="N43" i="9"/>
  <c r="N39" i="9" s="1"/>
  <c r="N52" i="9"/>
  <c r="N53" i="9"/>
  <c r="N54" i="9"/>
  <c r="N63" i="9"/>
  <c r="M43" i="9"/>
  <c r="M52" i="9"/>
  <c r="M53" i="9"/>
  <c r="M54" i="9"/>
  <c r="M63" i="9"/>
  <c r="M39" i="9" l="1"/>
  <c r="O52" i="9"/>
  <c r="P52" i="9"/>
  <c r="P54" i="9"/>
  <c r="O54" i="9"/>
  <c r="O53" i="9"/>
  <c r="P53" i="9"/>
  <c r="P43" i="9"/>
  <c r="O43" i="9"/>
  <c r="O63" i="9"/>
  <c r="P63" i="9"/>
  <c r="K144" i="9"/>
  <c r="J144" i="9"/>
  <c r="I144" i="9"/>
  <c r="G144" i="9"/>
  <c r="F144" i="9"/>
  <c r="E144" i="9"/>
  <c r="H144" i="9"/>
  <c r="O39" i="9" l="1"/>
  <c r="P7" i="9"/>
  <c r="O7" i="9"/>
  <c r="N144" i="9"/>
  <c r="D5" i="24" l="1"/>
  <c r="C5" i="24"/>
  <c r="D45" i="22" l="1"/>
  <c r="E16" i="14" l="1"/>
  <c r="D81" i="14"/>
  <c r="D93" i="14" s="1"/>
  <c r="F81" i="14"/>
  <c r="F93" i="14" s="1"/>
  <c r="E81" i="14"/>
  <c r="D102" i="26" l="1"/>
  <c r="D100" i="26" s="1"/>
  <c r="D9" i="26"/>
  <c r="C9" i="14"/>
  <c r="C15" i="14" l="1"/>
  <c r="C31" i="14" s="1"/>
  <c r="C36" i="14" s="1"/>
  <c r="C39" i="14" s="1"/>
  <c r="C43" i="14"/>
  <c r="G48" i="14"/>
  <c r="D228" i="26" l="1"/>
  <c r="D219" i="26" s="1"/>
  <c r="E256" i="26" l="1"/>
  <c r="F256" i="26"/>
  <c r="D256" i="26"/>
  <c r="F252" i="26"/>
  <c r="F251" i="26" l="1"/>
  <c r="D251" i="26"/>
  <c r="H256" i="26"/>
  <c r="G256" i="26"/>
  <c r="H252" i="26"/>
  <c r="G252" i="26"/>
  <c r="H251" i="26" l="1"/>
  <c r="G251" i="26"/>
  <c r="H198" i="26" l="1"/>
  <c r="G198" i="26"/>
  <c r="H74" i="14" l="1"/>
  <c r="H75" i="14"/>
  <c r="H76" i="14"/>
  <c r="G30" i="14"/>
  <c r="G14" i="22" l="1"/>
  <c r="D197" i="26" l="1"/>
  <c r="D195" i="26" s="1"/>
  <c r="F197" i="26"/>
  <c r="F195" i="26" s="1"/>
  <c r="E97" i="26"/>
  <c r="H97" i="26" l="1"/>
  <c r="G97" i="26"/>
  <c r="H197" i="26"/>
  <c r="H195" i="26" s="1"/>
  <c r="G197" i="26"/>
  <c r="G195" i="26" s="1"/>
  <c r="E96" i="26"/>
  <c r="H96" i="26" l="1"/>
  <c r="G96" i="26"/>
  <c r="E94" i="26"/>
  <c r="H16" i="22"/>
  <c r="G16" i="22"/>
  <c r="H13" i="22"/>
  <c r="G13" i="22"/>
  <c r="D23" i="26"/>
  <c r="D7" i="26" s="1"/>
  <c r="H94" i="26" l="1"/>
  <c r="G94" i="26"/>
  <c r="F45" i="22" l="1"/>
  <c r="E45" i="22"/>
  <c r="G45" i="22" l="1"/>
  <c r="H45" i="22"/>
  <c r="H258" i="26" l="1"/>
  <c r="G258" i="26"/>
  <c r="F18" i="22" l="1"/>
  <c r="F296" i="26" l="1"/>
  <c r="F291" i="26" l="1"/>
  <c r="M24" i="26"/>
  <c r="G296" i="26"/>
  <c r="H296" i="26"/>
  <c r="F10" i="22"/>
  <c r="F288" i="26"/>
  <c r="F279" i="26" l="1"/>
  <c r="H291" i="26"/>
  <c r="G291" i="26"/>
  <c r="E288" i="26"/>
  <c r="D288" i="26"/>
  <c r="E18" i="22"/>
  <c r="D18" i="22"/>
  <c r="E279" i="26" l="1"/>
  <c r="H279" i="26" s="1"/>
  <c r="D279" i="26"/>
  <c r="H19" i="22"/>
  <c r="G19" i="22"/>
  <c r="G18" i="22" s="1"/>
  <c r="G17" i="22"/>
  <c r="G279" i="26" l="1"/>
  <c r="M144" i="9" l="1"/>
  <c r="D22" i="22"/>
  <c r="G66" i="14"/>
  <c r="G67" i="14"/>
  <c r="G53" i="14"/>
  <c r="G55" i="14"/>
  <c r="G59" i="14"/>
  <c r="G74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14" i="14"/>
  <c r="P144" i="9" l="1"/>
  <c r="O144" i="9"/>
  <c r="H95" i="14"/>
  <c r="H94" i="14"/>
  <c r="G95" i="14"/>
  <c r="G94" i="14"/>
  <c r="E89" i="14" l="1"/>
  <c r="E93" i="14" s="1"/>
  <c r="E85" i="14"/>
  <c r="D85" i="14"/>
  <c r="H89" i="14" l="1"/>
  <c r="G89" i="14"/>
  <c r="G92" i="14"/>
  <c r="H92" i="14"/>
  <c r="H81" i="14"/>
  <c r="G81" i="14"/>
  <c r="G85" i="14"/>
  <c r="H85" i="14"/>
  <c r="G96" i="14" l="1"/>
  <c r="H96" i="14"/>
  <c r="H93" i="14"/>
  <c r="G93" i="14"/>
  <c r="F5" i="24" l="1"/>
  <c r="G5" i="24"/>
  <c r="H67" i="14" l="1"/>
  <c r="H66" i="14"/>
  <c r="F64" i="14"/>
  <c r="E64" i="14"/>
  <c r="D64" i="14"/>
  <c r="H59" i="14"/>
  <c r="F57" i="14"/>
  <c r="E57" i="14"/>
  <c r="D57" i="14"/>
  <c r="H55" i="14"/>
  <c r="H53" i="14"/>
  <c r="F52" i="14"/>
  <c r="D52" i="14"/>
  <c r="G52" i="14" l="1"/>
  <c r="F68" i="14"/>
  <c r="H64" i="14"/>
  <c r="D68" i="14"/>
  <c r="H52" i="14"/>
  <c r="G57" i="14"/>
  <c r="G64" i="14"/>
  <c r="H57" i="14"/>
  <c r="E68" i="14"/>
  <c r="G11" i="22"/>
  <c r="H68" i="14" l="1"/>
  <c r="G68" i="14"/>
  <c r="E208" i="26"/>
  <c r="E206" i="26" s="1"/>
  <c r="E22" i="22"/>
  <c r="G23" i="22"/>
  <c r="H23" i="22"/>
  <c r="F208" i="26" l="1"/>
  <c r="F228" i="26"/>
  <c r="E7" i="22"/>
  <c r="F7" i="22"/>
  <c r="F6" i="22" s="1"/>
  <c r="D7" i="22"/>
  <c r="D10" i="22"/>
  <c r="H11" i="22"/>
  <c r="H12" i="22"/>
  <c r="H15" i="22"/>
  <c r="G12" i="22"/>
  <c r="G15" i="22"/>
  <c r="H8" i="22"/>
  <c r="G8" i="22"/>
  <c r="F102" i="26"/>
  <c r="F219" i="26" l="1"/>
  <c r="H208" i="26"/>
  <c r="G208" i="26"/>
  <c r="F206" i="26"/>
  <c r="D6" i="22"/>
  <c r="E6" i="22"/>
  <c r="E23" i="26"/>
  <c r="E7" i="26" l="1"/>
  <c r="H206" i="26"/>
  <c r="G206" i="26"/>
  <c r="H6" i="22"/>
  <c r="G6" i="22"/>
  <c r="D208" i="26"/>
  <c r="D206" i="26" s="1"/>
  <c r="D255" i="26"/>
  <c r="D249" i="26" s="1"/>
  <c r="F255" i="26"/>
  <c r="D277" i="26"/>
  <c r="K18" i="26" s="1"/>
  <c r="F277" i="26"/>
  <c r="M18" i="26" s="1"/>
  <c r="G8" i="26"/>
  <c r="D303" i="26"/>
  <c r="D299" i="26" s="1"/>
  <c r="F303" i="26"/>
  <c r="F299" i="26" s="1"/>
  <c r="E277" i="26"/>
  <c r="L18" i="26" s="1"/>
  <c r="E303" i="26"/>
  <c r="E299" i="26" s="1"/>
  <c r="E103" i="26"/>
  <c r="F249" i="26" l="1"/>
  <c r="H277" i="26"/>
  <c r="G277" i="26"/>
  <c r="H173" i="26"/>
  <c r="G173" i="26"/>
  <c r="H303" i="26"/>
  <c r="G303" i="26"/>
  <c r="D276" i="26"/>
  <c r="E276" i="26"/>
  <c r="E255" i="26"/>
  <c r="E249" i="26" s="1"/>
  <c r="F276" i="26"/>
  <c r="M9" i="26" s="1"/>
  <c r="E228" i="26"/>
  <c r="E102" i="26"/>
  <c r="E50" i="14"/>
  <c r="H49" i="14"/>
  <c r="G49" i="14"/>
  <c r="H48" i="14"/>
  <c r="H47" i="14"/>
  <c r="G47" i="14"/>
  <c r="H46" i="14"/>
  <c r="G46" i="14"/>
  <c r="H45" i="14"/>
  <c r="G45" i="14"/>
  <c r="E274" i="26" l="1"/>
  <c r="L17" i="26"/>
  <c r="L9" i="26" s="1"/>
  <c r="D274" i="26"/>
  <c r="D6" i="26" s="1"/>
  <c r="K17" i="26"/>
  <c r="K9" i="26" s="1"/>
  <c r="H228" i="26"/>
  <c r="G228" i="26"/>
  <c r="E219" i="26"/>
  <c r="H255" i="26"/>
  <c r="H249" i="26"/>
  <c r="G249" i="26"/>
  <c r="H276" i="26"/>
  <c r="G276" i="26"/>
  <c r="H299" i="26"/>
  <c r="G299" i="26"/>
  <c r="H102" i="26"/>
  <c r="G102" i="26"/>
  <c r="G255" i="26"/>
  <c r="F274" i="26"/>
  <c r="E100" i="26"/>
  <c r="E6" i="26" s="1"/>
  <c r="G9" i="26"/>
  <c r="H50" i="14"/>
  <c r="G50" i="14"/>
  <c r="H274" i="26" l="1"/>
  <c r="G274" i="26"/>
  <c r="H219" i="26"/>
  <c r="G219" i="26"/>
  <c r="H7" i="22"/>
  <c r="G7" i="22"/>
  <c r="H73" i="14" l="1"/>
  <c r="G73" i="14"/>
  <c r="H9" i="26" l="1"/>
  <c r="H10" i="22"/>
  <c r="G10" i="22"/>
  <c r="H18" i="22"/>
  <c r="H9" i="22"/>
  <c r="H22" i="22"/>
  <c r="G9" i="22"/>
  <c r="G22" i="22"/>
  <c r="H7" i="26" l="1"/>
  <c r="G7" i="26"/>
  <c r="F100" i="26" l="1"/>
  <c r="F6" i="26" s="1"/>
  <c r="G75" i="14"/>
  <c r="H10" i="14"/>
  <c r="H11" i="14"/>
  <c r="H12" i="14"/>
  <c r="H17" i="14"/>
  <c r="H18" i="14"/>
  <c r="H19" i="14"/>
  <c r="H20" i="14"/>
  <c r="H21" i="14"/>
  <c r="H24" i="14"/>
  <c r="H26" i="14"/>
  <c r="H30" i="14"/>
  <c r="H34" i="14"/>
  <c r="G100" i="26" l="1"/>
  <c r="H100" i="26"/>
  <c r="H8" i="14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E70" i="14" l="1"/>
  <c r="F70" i="14"/>
  <c r="G70" i="14" l="1"/>
  <c r="H70" i="14"/>
  <c r="E25" i="14"/>
  <c r="H25" i="14" l="1"/>
  <c r="H22" i="14"/>
  <c r="F42" i="14"/>
  <c r="G22" i="14"/>
  <c r="G25" i="14"/>
  <c r="E9" i="14"/>
  <c r="E15" i="14" s="1"/>
  <c r="F15" i="14"/>
  <c r="F31" i="14" l="1"/>
  <c r="G15" i="14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G36" i="14" l="1"/>
  <c r="H31" i="14"/>
  <c r="G31" i="14"/>
  <c r="F39" i="14"/>
  <c r="E39" i="14"/>
  <c r="G39" i="14" l="1"/>
  <c r="D36" i="14"/>
  <c r="D39" i="14" s="1"/>
  <c r="P39" i="9" l="1"/>
  <c r="H6" i="26" l="1"/>
  <c r="G6" i="26"/>
</calcChain>
</file>

<file path=xl/comments1.xml><?xml version="1.0" encoding="utf-8"?>
<comments xmlns="http://schemas.openxmlformats.org/spreadsheetml/2006/main">
  <authors>
    <author>User</author>
  </authors>
  <commentList>
    <comment ref="N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<sst xmlns="http://schemas.openxmlformats.org/spreadsheetml/2006/main" count="1274" uniqueCount="694">
  <si>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</si>
  <si>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</si>
  <si>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</si>
  <si>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</si>
  <si>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</si>
  <si>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</si>
  <si>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</si>
  <si>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</si>
  <si>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</si>
  <si>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</si>
  <si>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</si>
  <si>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</si>
  <si>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</si>
  <si>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</si>
  <si>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</si>
  <si>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</si>
  <si>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</si>
  <si>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</si>
  <si>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</si>
  <si>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</si>
  <si>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</si>
  <si>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</si>
  <si>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</si>
  <si>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</si>
  <si>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</si>
  <si>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</si>
  <si>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</si>
  <si>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</si>
  <si>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</si>
  <si>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</si>
  <si>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</si>
  <si>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</si>
  <si>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</si>
  <si>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</si>
  <si>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</si>
  <si>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</si>
  <si>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</si>
  <si>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</si>
  <si>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</si>
  <si>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капітальний ремонт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</si>
  <si>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</si>
  <si>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</si>
  <si>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</si>
  <si>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</si>
  <si>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</si>
  <si>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</si>
  <si>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</si>
  <si>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</si>
  <si>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</si>
  <si>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</si>
  <si>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</si>
  <si>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</si>
  <si>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</si>
  <si>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</si>
  <si>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</si>
  <si>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</si>
  <si>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</si>
  <si>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</si>
  <si>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</si>
  <si>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</si>
  <si>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</si>
  <si>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</si>
  <si>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</si>
  <si>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</si>
  <si>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</si>
  <si>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</si>
  <si>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</si>
  <si>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</si>
  <si>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</si>
  <si>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</si>
  <si>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</si>
  <si>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</si>
  <si>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</si>
  <si>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</si>
  <si>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</si>
  <si>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</si>
  <si>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</si>
  <si>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</si>
  <si>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</si>
  <si>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</si>
  <si>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</si>
  <si>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</si>
  <si>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</si>
  <si>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</si>
  <si>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</si>
  <si>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</si>
  <si>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</si>
  <si>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</si>
  <si>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</si>
  <si>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</si>
  <si>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</si>
  <si>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</si>
  <si>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</si>
  <si>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</si>
  <si>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Капітальний ремонт,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</si>
  <si>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</si>
  <si>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</si>
  <si>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</si>
  <si>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</si>
  <si>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</si>
  <si>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</si>
  <si>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4.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</si>
  <si>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</si>
  <si>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</si>
  <si>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</si>
  <si>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</si>
  <si>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</si>
  <si>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</si>
  <si>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</si>
  <si>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</si>
  <si>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</si>
  <si>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</si>
  <si>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</si>
  <si>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</si>
  <si>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</si>
  <si>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</si>
  <si>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</si>
  <si>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</si>
  <si>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t>Елементи операційних витрат:</t>
  </si>
  <si>
    <t>Залучення кредитних коштів</t>
  </si>
  <si>
    <t>Усього:</t>
  </si>
  <si>
    <t xml:space="preserve">Нараховані до сплати податки та збори до Державного бюджету України (податкові платежі) </t>
  </si>
  <si>
    <t>1.1.1</t>
  </si>
  <si>
    <t>Матеріальні витрати, усього, в т.ч.:</t>
  </si>
  <si>
    <t xml:space="preserve">лікарські засоби та вироби медичного призначення </t>
  </si>
  <si>
    <t>продукти харчування</t>
  </si>
  <si>
    <t xml:space="preserve">будівельні матеріали </t>
  </si>
  <si>
    <t>господарські товари, технічний інвентар</t>
  </si>
  <si>
    <t>паливно-мастильні матеріали</t>
  </si>
  <si>
    <t>миючі засоби</t>
  </si>
  <si>
    <t>канцелярські товари</t>
  </si>
  <si>
    <t>1.1.2</t>
  </si>
  <si>
    <t>1.1.3</t>
  </si>
  <si>
    <t>1.2.1</t>
  </si>
  <si>
    <t>ремонт ліфтів, оргтехніки, ПК</t>
  </si>
  <si>
    <t xml:space="preserve">послуги сервісного обслуговування локальної мережі комп'ютерного обладнання </t>
  </si>
  <si>
    <t>налаштування та супровід програмного забезпечення</t>
  </si>
  <si>
    <t>послуги архіву</t>
  </si>
  <si>
    <t>1.2.2</t>
  </si>
  <si>
    <t>1.2.3</t>
  </si>
  <si>
    <t>Інші адміністративні витрати, усього, в т.ч:</t>
  </si>
  <si>
    <t>зв'язок, інтернет</t>
  </si>
  <si>
    <t xml:space="preserve">охорона,  сигналізація </t>
  </si>
  <si>
    <t>технічна підтримка WEB-сайту</t>
  </si>
  <si>
    <t>страхові послуги</t>
  </si>
  <si>
    <t>дератизація, дезінфекція, дезінсекція приміщень</t>
  </si>
  <si>
    <t>заходи по радіаційній  безпеці, контроль дозоформуючих параметрів рентгенівської апаратури</t>
  </si>
  <si>
    <t>заправка  картриджів, вогнегасників</t>
  </si>
  <si>
    <t>1.3.5</t>
  </si>
  <si>
    <t>техобслуговування ліфтів, ПК, оргтехніки, телефони</t>
  </si>
  <si>
    <t xml:space="preserve">технічне обслуговування обладнання </t>
  </si>
  <si>
    <t>підготовка (перепідготовка) кадрів та підвищення кваліфікації</t>
  </si>
  <si>
    <t>зовнішні послуги з медичної допомоги</t>
  </si>
  <si>
    <t>технічне та сервісне обслуговування авто</t>
  </si>
  <si>
    <t>виплата пенсій та допомоги</t>
  </si>
  <si>
    <t>Кошти від надання платних медичних послуг</t>
  </si>
  <si>
    <t>2.1.1</t>
  </si>
  <si>
    <t>Матеріальні витрати, усього, в т.ч:</t>
  </si>
  <si>
    <t xml:space="preserve">витрати на ремонт  медичного обладнання 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</si>
  <si>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</si>
  <si>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</si>
  <si>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</si>
  <si>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</si>
  <si>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податок на додану вартсіть  на поточний рахунок</t>
  </si>
  <si>
    <t>лікарські засоби та вироби медичного призначення  COVID-19</t>
  </si>
  <si>
    <t>Інші операційні витрати, усього, в т.ч.:</t>
  </si>
  <si>
    <t>Інші адміністративні витрати, усього, в т.ч.:</t>
  </si>
  <si>
    <t>7.</t>
  </si>
  <si>
    <t>7.1</t>
  </si>
  <si>
    <t>банківські послуги</t>
  </si>
  <si>
    <t>Кошти від проведення клінічних досліджень</t>
  </si>
  <si>
    <t>Інші операційні витрати, усього , у т.ч.:</t>
  </si>
  <si>
    <t>Кошти отримані від реалізації в установленому порядку майна (крім нерухомого майна)</t>
  </si>
  <si>
    <t>Амортизація основних засобів і нематеріальних активів</t>
  </si>
  <si>
    <t>Надходження від відсотків за залишками коштів на поточних рахунках</t>
  </si>
  <si>
    <t>Директор КНП "ВМКЛ № 1"</t>
  </si>
  <si>
    <t xml:space="preserve">                                                              (посада) </t>
  </si>
  <si>
    <t>предмети, матеріали та інвентар</t>
  </si>
  <si>
    <t xml:space="preserve">ремонт та обслуговування медичного обладнання </t>
  </si>
  <si>
    <t>інформаційні послуги</t>
  </si>
  <si>
    <t>кошти державного бюджету від Національної служби здоров'я України</t>
  </si>
  <si>
    <t>кошти від надання платних медичних послуг</t>
  </si>
  <si>
    <t>кошти  бюджету ВМОТГ/кошти бюджету ВМТГ</t>
  </si>
  <si>
    <t>кошти від проведення клінічних досліджень</t>
  </si>
  <si>
    <t>кошти отримані від реалізації в установленому порядку майна (крім нерухомого майна)</t>
  </si>
  <si>
    <t>нарахування амортизації на безоплатно отримані активи</t>
  </si>
  <si>
    <t>Інші доходи (амортизаційне нарахування)</t>
  </si>
  <si>
    <t>3.1</t>
  </si>
  <si>
    <t>3.1.1</t>
  </si>
  <si>
    <t>3.2</t>
  </si>
  <si>
    <t>3.3</t>
  </si>
  <si>
    <t>3.3.1</t>
  </si>
  <si>
    <t>5.1</t>
  </si>
  <si>
    <t>6.</t>
  </si>
  <si>
    <t>8.</t>
  </si>
  <si>
    <t>8.1</t>
  </si>
  <si>
    <t>Директор КНП "ВМКЛ №1"</t>
  </si>
  <si>
    <t>1.2.5</t>
  </si>
  <si>
    <t>5.</t>
  </si>
  <si>
    <t>10.</t>
  </si>
  <si>
    <t xml:space="preserve">Розшифровка до розділу  IV. "Капітальні інвестиції за джерелами надходження"  </t>
  </si>
  <si>
    <t>Інші джерела (НСЗУ)</t>
  </si>
  <si>
    <t>Бюджетне фінансування (кошти бюджету ВМОТГ)</t>
  </si>
  <si>
    <t>11.</t>
  </si>
  <si>
    <t xml:space="preserve">Костянтин ЛІВАКОВСЬКИЙ </t>
  </si>
  <si>
    <t xml:space="preserve">  </t>
  </si>
  <si>
    <t xml:space="preserve">благодійні внески в натуральній формі </t>
  </si>
  <si>
    <t>12.1</t>
  </si>
  <si>
    <t xml:space="preserve">Благодійні внески в натуральній формі </t>
  </si>
  <si>
    <t xml:space="preserve">ремонт немедичного обладнання </t>
  </si>
  <si>
    <t>послуги із поводження з медичними відходами (вивіз медичних відходів)</t>
  </si>
  <si>
    <t>Кошти державного бюджету від Національної служби здоров'я України за рахунок залишку минулих періодів</t>
  </si>
  <si>
    <t>3.2.5</t>
  </si>
  <si>
    <t>6.1.1</t>
  </si>
  <si>
    <t>7.1.1</t>
  </si>
  <si>
    <t>8.1.2</t>
  </si>
  <si>
    <t>9.</t>
  </si>
  <si>
    <t>9.1</t>
  </si>
  <si>
    <t>11.1</t>
  </si>
  <si>
    <t>12.</t>
  </si>
  <si>
    <t>3.</t>
  </si>
  <si>
    <t>надходження від відсотків за залишками коштів на поточнихх рахунках</t>
  </si>
  <si>
    <t xml:space="preserve">електрообладнання </t>
  </si>
  <si>
    <t>лікарські засоби та вироби медичного призначення (військовий стан)</t>
  </si>
  <si>
    <t xml:space="preserve">картриджі </t>
  </si>
  <si>
    <t>адмін.збори за проведення реєстрації юридичних та фізичних осіб ( зміни в Статут)</t>
  </si>
  <si>
    <t>обрізка дерев</t>
  </si>
  <si>
    <t>податок на землю</t>
  </si>
  <si>
    <t>4.1</t>
  </si>
  <si>
    <t>9.1.1</t>
  </si>
  <si>
    <t>10.1</t>
  </si>
  <si>
    <t>11.1.1</t>
  </si>
  <si>
    <t>Кошти від надання платних медичних послуг (залишки минулих періодів)</t>
  </si>
  <si>
    <t>5.1.1</t>
  </si>
  <si>
    <t>5.3.1</t>
  </si>
  <si>
    <t>5.3</t>
  </si>
  <si>
    <t>5.3.2</t>
  </si>
  <si>
    <t>5.3.3</t>
  </si>
  <si>
    <t>10.1.1</t>
  </si>
  <si>
    <t>10.2</t>
  </si>
  <si>
    <t>10.2.5</t>
  </si>
  <si>
    <t>10.3</t>
  </si>
  <si>
    <t>10.3.2</t>
  </si>
  <si>
    <t>12.1.1</t>
  </si>
  <si>
    <t>13.</t>
  </si>
  <si>
    <t>13.1</t>
  </si>
  <si>
    <t>13.1.1</t>
  </si>
  <si>
    <t>14.</t>
  </si>
  <si>
    <t>14.1</t>
  </si>
  <si>
    <t>14.1.1</t>
  </si>
  <si>
    <t>Кошти бюджету ВМТГ</t>
  </si>
  <si>
    <t>Кошти бюджету ВМТГ за рахунок (залишку минулих періодів)</t>
  </si>
  <si>
    <t>одноразовий посуд, рушники,мішки</t>
  </si>
  <si>
    <t>вимірювання дози зовнішнього опромінення людини</t>
  </si>
  <si>
    <t xml:space="preserve">медичний огляд працівників рентгенологічного відділення </t>
  </si>
  <si>
    <t>ремонт приміщень</t>
  </si>
  <si>
    <t xml:space="preserve">оренда кисневої бочки </t>
  </si>
  <si>
    <t>оренда балонів</t>
  </si>
  <si>
    <t>Є-журнал</t>
  </si>
  <si>
    <t xml:space="preserve">послуги інтернет-сервісу в гуглі </t>
  </si>
  <si>
    <t>9.2</t>
  </si>
  <si>
    <t>9.2.1</t>
  </si>
  <si>
    <t xml:space="preserve">модернізація, модифікація (добудова, дообладнання, реконструкція) основних засобів, усього, у тому числі: </t>
  </si>
  <si>
    <t>Реконструкція приміщень терапевтичного відділення по вул. Хмельницьке шосе,96 в м. Вінниця</t>
  </si>
  <si>
    <t xml:space="preserve">Капітальний ремонт рентгенологічного кабінету </t>
  </si>
  <si>
    <t>Модернізація, модифікація (добудова, дообладнання, реконструкція) основних засобів, усього, у т.ч.:</t>
  </si>
  <si>
    <t>Шафа ділова (400х400хН2170)</t>
  </si>
  <si>
    <t>Приставка до столу (700х600хН760)</t>
  </si>
  <si>
    <t>Тумба для принтера (630х400хН760)</t>
  </si>
  <si>
    <t>Штатив для вливань складний ШДВ</t>
  </si>
  <si>
    <t>Тонометр (сфігмамометр)</t>
  </si>
  <si>
    <t>Стетоскоп</t>
  </si>
  <si>
    <t>Термометр (цифровий)</t>
  </si>
  <si>
    <t>Отоофтальмоскоп</t>
  </si>
  <si>
    <t>Глюкометр</t>
  </si>
  <si>
    <t>Пульсоксиметр пальцевий</t>
  </si>
  <si>
    <t>Спірометр (пікфлуометр)</t>
  </si>
  <si>
    <t>Лоток ниркоподібний мет.</t>
  </si>
  <si>
    <t>Лоток прямокутний мет.</t>
  </si>
  <si>
    <t>Лоток-піалочка маленька мет.</t>
  </si>
  <si>
    <t>Ножиці медичні</t>
  </si>
  <si>
    <t xml:space="preserve">Зажим Кохера </t>
  </si>
  <si>
    <t>Набір інструментів для перев'язки (лоток, зажим,ножиці, пінцет)</t>
  </si>
  <si>
    <t xml:space="preserve">Набір для епізіотомії </t>
  </si>
  <si>
    <t xml:space="preserve">Набір хірургічних інструментів </t>
  </si>
  <si>
    <t>Ваги електронні скляні</t>
  </si>
  <si>
    <t>Бікси стерилізаційні</t>
  </si>
  <si>
    <t>Примус для стерилізатора</t>
  </si>
  <si>
    <t>Фільтр для води мет.</t>
  </si>
  <si>
    <t>Стерилізатор паровий на 21л</t>
  </si>
  <si>
    <t>УЗД-апарат марка LOGIQ P7 R3</t>
  </si>
  <si>
    <t xml:space="preserve">Гініометр медичний </t>
  </si>
  <si>
    <t xml:space="preserve">Отоскоп /офтальмоскоп </t>
  </si>
  <si>
    <t>Витратні матеріали для отоскопу /офтальмоскоп</t>
  </si>
  <si>
    <t>введення в експлуатацію рентген обладнання</t>
  </si>
  <si>
    <t xml:space="preserve">адмін.збори за проведення реєстрації юридичних та фізичних осіб </t>
  </si>
  <si>
    <t>консультативні послуги на отримання ліцензії</t>
  </si>
  <si>
    <t>адвокатські послуги</t>
  </si>
  <si>
    <t xml:space="preserve">лічильник електроенергії </t>
  </si>
  <si>
    <t>поточний ремонт системи централізованого водопостачання поліклініки</t>
  </si>
  <si>
    <t>розпломбування теплового лічильника</t>
  </si>
  <si>
    <t>Відсмоктувач ножний (Амбу, подвійна помпа, 600 мл)</t>
  </si>
  <si>
    <t>Щипці Feilchen</t>
  </si>
  <si>
    <t>Інструментальний столик</t>
  </si>
  <si>
    <t>Ретрактор, стрічка RETRACTOR RIBBON 12Х200</t>
  </si>
  <si>
    <t>Ретрактор/шпатель Reverdin</t>
  </si>
  <si>
    <t>Ножиці гостро-тупі 14,5 см</t>
  </si>
  <si>
    <t>Ножиці MAYO вигнуті 17 см</t>
  </si>
  <si>
    <t>Взуття, медичне</t>
  </si>
  <si>
    <t>Табурет пацієнта, регульована висота</t>
  </si>
  <si>
    <t>Візок транспортний</t>
  </si>
  <si>
    <t>Датчик внутрішньопорожнинний E8Cs-RS</t>
  </si>
  <si>
    <t>Апарат для терапії ран Genadyne 8 plus б/в</t>
  </si>
  <si>
    <t xml:space="preserve">Ноутбук ASUS </t>
  </si>
  <si>
    <t>Універсальна мобільна батарея</t>
  </si>
  <si>
    <t>Штори-жалюзі</t>
  </si>
  <si>
    <t>Жалюзі горизонтальні</t>
  </si>
  <si>
    <t>Штори ролетні</t>
  </si>
  <si>
    <t>Драбина металева 4-х сходинкова</t>
  </si>
  <si>
    <t>Кастрюля висока з кришкою 50,2 л</t>
  </si>
  <si>
    <t>Лійка велика з фільтром</t>
  </si>
  <si>
    <t>Кріль затискач вигн. 160 мм</t>
  </si>
  <si>
    <t>Мікуліч перітонеал. Затискач вигнут. 180 мм</t>
  </si>
  <si>
    <t>ТС Майо-хегар голкотримач 205 мм</t>
  </si>
  <si>
    <t xml:space="preserve">Технічний нагляд за об'єктом : реконструкція приміщень терапевтичного відділення по вул. Хмельницьке шосе,96 </t>
  </si>
  <si>
    <t>Реконструкція вентиляції терапевтичного корпусу</t>
  </si>
  <si>
    <t xml:space="preserve">Технічний нагляд за об'єктом : реконструкція вентиляції терапевтичного корпусу </t>
  </si>
  <si>
    <t>поточний ремон приміщень</t>
  </si>
  <si>
    <t>дохід від безоплатно одержаних оборотних активів (централізоване постачання)</t>
  </si>
  <si>
    <t>Дохід від безоплатно одержаних оборотних активів (централізоване постачання)</t>
  </si>
  <si>
    <t>13.2</t>
  </si>
  <si>
    <t>13.2.1</t>
  </si>
  <si>
    <t>9.3</t>
  </si>
  <si>
    <t>9.3.1</t>
  </si>
  <si>
    <t>Власні кошти ( в т.ч. благодійна допомога)</t>
  </si>
  <si>
    <t>Тумба</t>
  </si>
  <si>
    <t>Шафа</t>
  </si>
  <si>
    <t>Тумба кухонна</t>
  </si>
  <si>
    <t>благ</t>
  </si>
  <si>
    <t xml:space="preserve">Дизельний генератор </t>
  </si>
  <si>
    <t xml:space="preserve">Кухня </t>
  </si>
  <si>
    <t>Шафа гардеробна</t>
  </si>
  <si>
    <t xml:space="preserve">Водонагрівач електричний </t>
  </si>
  <si>
    <t>Кутова шліфмашина зеніт ЗУШ-125/1000 МС</t>
  </si>
  <si>
    <t>Пральна машина Vestfrost MWM108T1</t>
  </si>
  <si>
    <t>Насос циркуляційний WILO STAR-RS25/6 180</t>
  </si>
  <si>
    <t>Спідниця рентгенозахисна</t>
  </si>
  <si>
    <t>Фартух рентгенозахисний односторонній зі стійкою</t>
  </si>
  <si>
    <t>Комплект рентгенозахисних пластин № 3</t>
  </si>
  <si>
    <t>Візок інвалідний</t>
  </si>
  <si>
    <t>БФП</t>
  </si>
  <si>
    <t xml:space="preserve">Ємність </t>
  </si>
  <si>
    <t>Ростомір підлоговий РП</t>
  </si>
  <si>
    <t>Опромінювач ультрафіолетовий екранований бактерицидний</t>
  </si>
  <si>
    <t>Шведська стінка із системою еспандерів</t>
  </si>
  <si>
    <t>Степ-платформа 3 рівні, чорно-блакитна</t>
  </si>
  <si>
    <t xml:space="preserve">Набір еспандерів для пальців та зап'ястя </t>
  </si>
  <si>
    <t>Набір еспандерів трубчастих силових</t>
  </si>
  <si>
    <t>Килимок для фітнесу</t>
  </si>
  <si>
    <t>Палиця гімнастична дерев'яна</t>
  </si>
  <si>
    <t>Масажні м'ячі з шипами</t>
  </si>
  <si>
    <t>Набір кінетичного піску</t>
  </si>
  <si>
    <t>Терапевтичний пластилін</t>
  </si>
  <si>
    <t>Балансувальна сфера</t>
  </si>
  <si>
    <t>Півсфера масажна з насосом</t>
  </si>
  <si>
    <t>Тренажер-масажер для кисті та пальців електричний</t>
  </si>
  <si>
    <t>Адаптований одяг на липучці</t>
  </si>
  <si>
    <t>Балансувальна подушка масажна</t>
  </si>
  <si>
    <t>Комплекс для реабілітації "Red Cord "</t>
  </si>
  <si>
    <t xml:space="preserve">Крісло </t>
  </si>
  <si>
    <t>Медичне обладнання (інструменти) хірургічна пила</t>
  </si>
  <si>
    <t>Бігова доріжка з ламелями</t>
  </si>
  <si>
    <t>Плита індукційна</t>
  </si>
  <si>
    <t>Кухня ерготерапевтична</t>
  </si>
  <si>
    <t>Реконструкція частини покрівлі будівлі літера Б (головний корпус)  з влаштуванням сонячної електростанції КНП "Вінницька міська клінічна лікарня №1" по вул. Хмельницьке шосе, 92 в м. Вінниці (заходи з енергозбереження)</t>
  </si>
  <si>
    <t>Реконструкція приміщень пульмонологічного відділення по вул. Хмельницьке шосе,96 в м. Вінниця</t>
  </si>
  <si>
    <t>Капітальний ремонт кабінету комп'ютерної томографії КНП "Вінницька міська клінічна лікарня № 1" по вул. хмельницьке шосе, 96 м.Вінниця</t>
  </si>
  <si>
    <t>послуги в режимі он-лайн до електронного інформаційного ресурсу</t>
  </si>
  <si>
    <t>видатки на відрядження</t>
  </si>
  <si>
    <t>Інформаційні послуги</t>
  </si>
  <si>
    <t>адміністративний збір</t>
  </si>
  <si>
    <t>експертне обстеження ліфта</t>
  </si>
  <si>
    <t>забезпечення функціонування локальної мережі</t>
  </si>
  <si>
    <t>публікація в періодичних виданнях</t>
  </si>
  <si>
    <t>3.3.2.</t>
  </si>
  <si>
    <t>оренда майна</t>
  </si>
  <si>
    <t>ремонт та обслуговування медичного обладнання</t>
  </si>
  <si>
    <t>ремонт  мережі водопостачання</t>
  </si>
  <si>
    <t xml:space="preserve">лікарські засоби та вироби медичного призначення  </t>
  </si>
  <si>
    <t>електротовари</t>
  </si>
  <si>
    <t>ремонт та обслуговування службових автомобілів</t>
  </si>
  <si>
    <t>впровадження та річна підтримка ліцензійного програмного забезпечення МІС "Доктор Елекс"</t>
  </si>
  <si>
    <t>послуги із поводження з медичними відходами (вивіз медичних відходів кат. В, С)</t>
  </si>
  <si>
    <t>послуги з вивезення промислових відходів</t>
  </si>
  <si>
    <t>послуги з пошиття</t>
  </si>
  <si>
    <t>Виконання монтажних та пусконалагоджувальних робіт охоронної та тривожної сигналізації</t>
  </si>
  <si>
    <t>технічне обстеження будівельних конструкцій даху та покрівлі</t>
  </si>
  <si>
    <t>оренда  балонів</t>
  </si>
  <si>
    <t xml:space="preserve">оренда майна </t>
  </si>
  <si>
    <t>Розробка кошторисної документації по об'єкту : "Капітальний ремонт частини підвальних приміщень КНП "Вінницька міська клінічна лікарня №1 " по Хмельницькому шосе ,92</t>
  </si>
  <si>
    <t>Розробка проєктно-кошторисної документації по об'єкту : "Капітальний ремонт приміщень 2-го поверху будівлі головного корпусу КНП "Вінницька міська клінічна лікарня №1 " по Хмельницькому шосе ,98</t>
  </si>
  <si>
    <t>Проведення експертизи щодо дотримання вимог до кошторисної частини проєкту будівництва  : "Капітальний ремонт частини  2-го поверху будівлі КНП "Вінницька міська клінічна лікарня №1 " по Хмельницькому шосе ,98</t>
  </si>
  <si>
    <t>Проведення експертизи щодо дотримання вимог до кошторисної частини проєкту будівництва: "Капітальний ремонт кабінету комп'ютерної  томографії КНП "Вінницька міська клінічна лікарня №1 " по Хмельницькому шосе ,96 м.Вінниці</t>
  </si>
  <si>
    <t>Шуроповерт аккумуляторний PRO-CRAFT PA-214</t>
  </si>
  <si>
    <t xml:space="preserve">Пила циркулярна </t>
  </si>
  <si>
    <t>Медичний ендоскопічний газовий інсуфлятор</t>
  </si>
  <si>
    <t>Пристрій АВР 200А</t>
  </si>
  <si>
    <t>Постільна білизна</t>
  </si>
  <si>
    <t>Євроконтейнери для сміття</t>
  </si>
  <si>
    <t>IR ATC Grandstream UCM 6102 (телефонна станція)</t>
  </si>
  <si>
    <t>Реєстратор добової електрокардіограми за Холтером ВІ6600-3</t>
  </si>
  <si>
    <t>Стіл масажний електричний СМ (3 секційний)</t>
  </si>
  <si>
    <t>Підйомний пристрій Birdie EVO Compact</t>
  </si>
  <si>
    <t>Стіл масажний</t>
  </si>
  <si>
    <t>Тренажер для пасивної мобілізації з мотором Bi-Bike</t>
  </si>
  <si>
    <t>Диск корекційний для корекційної гімнастики</t>
  </si>
  <si>
    <t>Піввалик реабілітаційний для корекційної гімнастики та фізіотерапії</t>
  </si>
  <si>
    <t>Клин реабілітаційний для корекційної гімнастики та фізіотерапії</t>
  </si>
  <si>
    <t>Кубик реабілітаційний для корекційної гімнастики та фізіотерапії</t>
  </si>
  <si>
    <t>Валик реабілітаційний для корекційної гімнастики та фізіотерапії</t>
  </si>
  <si>
    <t>Кухонне приладдя</t>
  </si>
  <si>
    <t>Пристосування для навчання навичок самообслуговування</t>
  </si>
  <si>
    <t>Прилад приймально-контрольний пожежний "Тірас-4П.1"</t>
  </si>
  <si>
    <t xml:space="preserve">Інвалідна коляска, тимчасова, складна, з подушкою, середня </t>
  </si>
  <si>
    <t>гум</t>
  </si>
  <si>
    <t>Милиця доросла</t>
  </si>
  <si>
    <t>Палиця з ергономічною рукояткою</t>
  </si>
  <si>
    <t>Милиці</t>
  </si>
  <si>
    <t>Капітальний ремонт ліфта КНП "Вінницька міська клінічна лікарня №1 " по Хмельницькому шосе ,96 в м.Вінниці</t>
  </si>
  <si>
    <t>Томограф комп'ютерний</t>
  </si>
  <si>
    <t>Візок</t>
  </si>
  <si>
    <t>Монітор пацієнта АВРМ 50</t>
  </si>
  <si>
    <t>Принтер Canon</t>
  </si>
  <si>
    <t>Тачка садова двоколісна</t>
  </si>
  <si>
    <t>Проектор Epson</t>
  </si>
  <si>
    <t>Молоковідсмоктувач в комплекті з набором для зціжування</t>
  </si>
  <si>
    <t>Диски алмазні</t>
  </si>
  <si>
    <t>Фрези твердосплавні</t>
  </si>
  <si>
    <t>Лічильник</t>
  </si>
  <si>
    <t>Стоматологічний інструментарій</t>
  </si>
  <si>
    <t>5.3.5</t>
  </si>
  <si>
    <t>ремонт, обслуговування та програмне забезпечення апартів ШВЛ</t>
  </si>
  <si>
    <t>капітальний ремонт кабінету комп'ютерної томографії</t>
  </si>
  <si>
    <t>виготовлення плану-схеми евакуації ( на випадок пожежі)</t>
  </si>
  <si>
    <t>монтаж резервного живлення</t>
  </si>
  <si>
    <t>повірка медичного обладнання</t>
  </si>
  <si>
    <t>оплата за ліцензію</t>
  </si>
  <si>
    <t>оцінка приміщень</t>
  </si>
  <si>
    <t>Експертне дослідження (будівельно-технічне дослідження)</t>
  </si>
  <si>
    <t>ремонт немедичного обладнання</t>
  </si>
  <si>
    <t>перезарядка вогнегасників, утилізація та заміна комплектуючих</t>
  </si>
  <si>
    <t>послуги евакуатора</t>
  </si>
  <si>
    <t>електромонтажні роботи з встановлення обладнання (генератора)</t>
  </si>
  <si>
    <t>податок на додану вартість  на поточний рахунок</t>
  </si>
  <si>
    <t>знесення аварійних дерев</t>
  </si>
  <si>
    <t>доступ до сайту перекладу "сервіс УТОГ 24/7 (жестова мова)</t>
  </si>
  <si>
    <t>монтаж штор-жалюзей</t>
  </si>
  <si>
    <t>Ноутбук Lenovo</t>
  </si>
  <si>
    <t>Стерилізація, комплект С</t>
  </si>
  <si>
    <t>Монітор, пацієнт портативний з доступом</t>
  </si>
  <si>
    <t>Дизель - генератор</t>
  </si>
  <si>
    <t>Дозиметр</t>
  </si>
  <si>
    <t>Багатофункціональний апарат для аферезної терапії та гострого діалізу</t>
  </si>
  <si>
    <t>Тістоміс GoodFood SM30T2V380</t>
  </si>
  <si>
    <t>Стіл-стійка реєстраційна</t>
  </si>
  <si>
    <t>Перегородка з дверима</t>
  </si>
  <si>
    <t>Господарський інвентар</t>
  </si>
  <si>
    <t>Телевізор 43 Sumsung</t>
  </si>
  <si>
    <t>Системний блок</t>
  </si>
  <si>
    <t>Монітор</t>
  </si>
  <si>
    <t>Шприцевий насос, з аксесуарами</t>
  </si>
  <si>
    <t>Водонагрівач побутовий електричний</t>
  </si>
  <si>
    <t>Оргтехніка</t>
  </si>
  <si>
    <t>Кріплення настінне похило-поворотне</t>
  </si>
  <si>
    <t>Холодильник Vestfrost VD142RW</t>
  </si>
  <si>
    <t>Табурет</t>
  </si>
  <si>
    <t>Крісло-ліжко</t>
  </si>
  <si>
    <t>Піч мікрохвильова</t>
  </si>
  <si>
    <t xml:space="preserve">Дзеркало в металевій рамі </t>
  </si>
  <si>
    <t>Шафа для одягу</t>
  </si>
  <si>
    <t>Господарська шафа</t>
  </si>
  <si>
    <t>Столик</t>
  </si>
  <si>
    <t xml:space="preserve">Стіл-комод </t>
  </si>
  <si>
    <t xml:space="preserve">Стелажі </t>
  </si>
  <si>
    <t>Стіл комп'ютерний</t>
  </si>
  <si>
    <t>Хоз.шафа</t>
  </si>
  <si>
    <t xml:space="preserve">Кухонні меблі </t>
  </si>
  <si>
    <t>Ліжка медичні електричні</t>
  </si>
  <si>
    <t>Захисний бар'єр для ліжка</t>
  </si>
  <si>
    <t>Медичні матраци водонепроникні</t>
  </si>
  <si>
    <t>Носилки</t>
  </si>
  <si>
    <t>Адаптований стіл</t>
  </si>
  <si>
    <t xml:space="preserve">Стіл сестри- господарки </t>
  </si>
  <si>
    <t>Проєктні роботи на капітальний ремонт благоустрою</t>
  </si>
  <si>
    <t>4.1.2.</t>
  </si>
  <si>
    <t>виготовлення та улаштування стелажів в підвальних приміщеннях будівлі</t>
  </si>
  <si>
    <t>монтаж та встановлення меблів</t>
  </si>
  <si>
    <t>послуги з проєктування та розташування меблів</t>
  </si>
  <si>
    <t>послуги з відлову тварин</t>
  </si>
  <si>
    <t>ремонт та обслуговування немедичного обладнання</t>
  </si>
  <si>
    <t>державна реєстрація джерел іонізуючого випромінювання</t>
  </si>
  <si>
    <t>медичний огляд працівників рентгенологічного відділення</t>
  </si>
  <si>
    <t>опломбування вузлів обліку теплової енергії</t>
  </si>
  <si>
    <t>повірка лічильників</t>
  </si>
  <si>
    <t>лікарські засоби та вироби медичного призначення  (військовий стан)</t>
  </si>
  <si>
    <t>6.1.</t>
  </si>
  <si>
    <t>6.2.</t>
  </si>
  <si>
    <t>6.2.1.</t>
  </si>
  <si>
    <t>охорона, сигналізація</t>
  </si>
  <si>
    <t>витрати на ремонт медичного обладнання</t>
  </si>
  <si>
    <t>техобслуговування ліфтів,ПК,оргтехніки,телефони</t>
  </si>
  <si>
    <t xml:space="preserve">поштові послуги </t>
  </si>
  <si>
    <t>програмне забезпечення "Доктор елекс"</t>
  </si>
  <si>
    <t>закупівля та перезарядка вогнегасників</t>
  </si>
  <si>
    <t>обслуговування пожежної сигналізації</t>
  </si>
  <si>
    <t>укомплектування пожежних щитів та кранів</t>
  </si>
  <si>
    <t>проведення обробки дерев'яних конструкцій</t>
  </si>
  <si>
    <t>обслуговування пожежної сигналізації (пожежна охорона)</t>
  </si>
  <si>
    <t>технічне обслуговування ліфтів, ПК, оргтехніки,телефони</t>
  </si>
  <si>
    <t>повірка обладнання</t>
  </si>
  <si>
    <t>поштові послуги</t>
  </si>
  <si>
    <t>програмне забезпечення "Доктор Елекс"</t>
  </si>
  <si>
    <t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9 місяців 2024 року</t>
  </si>
  <si>
    <t>9 місяці 2023 року</t>
  </si>
  <si>
    <t>9 місяців  2024 року</t>
  </si>
  <si>
    <t>9 місяців 2023 року</t>
  </si>
  <si>
    <t>9 місяців 2024 року</t>
  </si>
  <si>
    <t>Звітний за 9 місяців 2024 року</t>
  </si>
  <si>
    <t>Факт                                9 місяців                 2023 року</t>
  </si>
  <si>
    <t>План 
9 місцяів           2024 року</t>
  </si>
  <si>
    <t>Факт 
9 місцяв              2024 року</t>
  </si>
  <si>
    <t>електрообладнання</t>
  </si>
  <si>
    <t>атестація робочих місць</t>
  </si>
  <si>
    <t>упорядкування архівних документів</t>
  </si>
  <si>
    <t>брошурування документів (оправлення справ)</t>
  </si>
  <si>
    <t>виготовлення технічного паспорта</t>
  </si>
  <si>
    <t>виконання робіт-капіювань із чергового плану міста</t>
  </si>
  <si>
    <t>видача сертифікату СС2 про прийняття в експлуатацію об'єкта приміщення терапевтичного віддліенння</t>
  </si>
  <si>
    <t>ремонт і технічне обслуговування систем централізованого опалення</t>
  </si>
  <si>
    <t>ремонт та обслуговування обладнання (ремонт апартів ШВЛ)</t>
  </si>
  <si>
    <t>охорона приміщень</t>
  </si>
  <si>
    <t xml:space="preserve">встановлення електричних систем опалення та іншого побутового обладнання </t>
  </si>
  <si>
    <t>оцінка майна</t>
  </si>
  <si>
    <t>поховальні та супутні послуги</t>
  </si>
  <si>
    <t>розроблення тимчасової індивідуальної базової норми витрат палива на колісний транспорт</t>
  </si>
  <si>
    <t>Факт                               9 місяців                 2023 року</t>
  </si>
  <si>
    <t>План 
9 місяців 2024 року</t>
  </si>
  <si>
    <t>Факт 
9 місяців 2024 року</t>
  </si>
  <si>
    <t>виконання робіт-копіювань із чергового плану міста</t>
  </si>
  <si>
    <t>видача сертифікату СС2 про прийняття в експлуатацію об'єкта приміщення терапевтичного відділення</t>
  </si>
  <si>
    <t>лікарські засоби та вироби медичного призначення</t>
  </si>
  <si>
    <t>встановлення електричних систем опалення та іншого побутового обладнання</t>
  </si>
  <si>
    <t>поточний ремонт</t>
  </si>
  <si>
    <t>Факт                           9 місяців               2023 року</t>
  </si>
  <si>
    <t>План
9 місяців               2024 року</t>
  </si>
  <si>
    <t>Кондиціонер COOPER&amp;HUNTER CH-S12FTXQ2-NG</t>
  </si>
  <si>
    <t xml:space="preserve">Персональний комп'ютер </t>
  </si>
  <si>
    <t xml:space="preserve">Електрокоагулятор високочастотний зварювальний </t>
  </si>
  <si>
    <t>Одноканальний електролігуючий генератор Валейлаб LS10, LS для герметизації судин</t>
  </si>
  <si>
    <t>Інструмент лапароскопічний для електролігування з браншами типу 2 LF1937 Меріленд, діаметром 5 мм, довжиною 37 см, стерильний</t>
  </si>
  <si>
    <t>Світильник операційний "БІОМЕД" ART-II 700/500, стельовий</t>
  </si>
  <si>
    <t>Операційний стіл , у комплекті з : - Версія для шасі, колеса з центральним гальмом;  Опори для ніг по Гепелю;Підлокітник з ременем; Дуга ; Ремінь кріплення.</t>
  </si>
  <si>
    <t>Каталка медична</t>
  </si>
  <si>
    <t>Крос тренажер</t>
  </si>
  <si>
    <t>Лежачий кростренажер</t>
  </si>
  <si>
    <t>Спірограф</t>
  </si>
  <si>
    <t>Система рентгенівська діагностична мобільна MAC D</t>
  </si>
  <si>
    <t>Електродерматом ДК-717</t>
  </si>
  <si>
    <t>Інструмент для лігування з кабелем</t>
  </si>
  <si>
    <t>Електричне ліжко</t>
  </si>
  <si>
    <t>Приліжкова тумба</t>
  </si>
  <si>
    <t>Кондиціонер ERGO 0712 CM</t>
  </si>
  <si>
    <t>Кондиціонер ASI 1210 CM</t>
  </si>
  <si>
    <t>Тумба з шухлядами з вологостійкою стільницею</t>
  </si>
  <si>
    <t>Пенал</t>
  </si>
  <si>
    <t>Тумба підвісна</t>
  </si>
  <si>
    <t>Тумба під мийку з вологостійкою стільницею</t>
  </si>
  <si>
    <t>Машина посудомийна вбудована</t>
  </si>
  <si>
    <t>Столик для забору крові</t>
  </si>
  <si>
    <t>Столик маніпуляційний з висувним модулем (полицею) та ящиком СМ-3-1 "Омега"</t>
  </si>
  <si>
    <t>Кушетка процедурна КП медична з тримачем рулонних рушників</t>
  </si>
  <si>
    <t xml:space="preserve">Тумба </t>
  </si>
  <si>
    <t>Стільці</t>
  </si>
  <si>
    <t>Набір акумулятор + зарядний пристрій</t>
  </si>
  <si>
    <t>Ак.шуруповерт без щіт</t>
  </si>
  <si>
    <t>Інвалідний візок-ролатор 2в1</t>
  </si>
  <si>
    <t>Ролатор (ролики)</t>
  </si>
  <si>
    <t>Спінінговий велотренажер</t>
  </si>
  <si>
    <t>Візок для прибирання</t>
  </si>
  <si>
    <t>Візок сервірувальний 3-х рівневий</t>
  </si>
  <si>
    <t>Холодильна камера</t>
  </si>
  <si>
    <t>Реабілітаційний тренажер для ніг та рук</t>
  </si>
  <si>
    <t>Степ платформа</t>
  </si>
  <si>
    <t>Динамометр кистьовий</t>
  </si>
  <si>
    <t>Масажний м'яч важкий фасціальний</t>
  </si>
  <si>
    <t>Набір еластичних еспандерів</t>
  </si>
  <si>
    <t>Гоніометр</t>
  </si>
  <si>
    <t>Платформа для балансування</t>
  </si>
  <si>
    <t>Турбіна до спірографа</t>
  </si>
  <si>
    <t>Вага медична для зважування для дорослих людей</t>
  </si>
  <si>
    <t>Ходунки</t>
  </si>
  <si>
    <t>Комод Стілець-туалет</t>
  </si>
  <si>
    <t xml:space="preserve">Експертиза по ПКД на реконструкцію пульмонологічного  відділення </t>
  </si>
  <si>
    <t>План 
9 місяців             2024 року</t>
  </si>
  <si>
    <t>Факт 
9 місяців                2024 року</t>
  </si>
  <si>
    <t xml:space="preserve"> ремонт приміщень</t>
  </si>
  <si>
    <t>Мотокоса</t>
  </si>
  <si>
    <t>Апарат високочастотний електрохірургічний "Надія-4"</t>
  </si>
  <si>
    <t>Білірубінометр для новонароджених</t>
  </si>
  <si>
    <t>Візок з полицею для ліків</t>
  </si>
  <si>
    <t>Затискач кровоспинний</t>
  </si>
  <si>
    <t>Зонд матковий, вигнутий</t>
  </si>
  <si>
    <t>Зонди хірургічні</t>
  </si>
  <si>
    <t>Корнцанг</t>
  </si>
  <si>
    <t>Кушетка процедурна/оглядова</t>
  </si>
  <si>
    <t>Ножиці</t>
  </si>
  <si>
    <t>Пінцет</t>
  </si>
  <si>
    <t>Стілець для забору крові</t>
  </si>
  <si>
    <t>Столик маніпуляційний</t>
  </si>
  <si>
    <t>Тонометр автоматичний, з адаптером живлення до мережі</t>
  </si>
  <si>
    <t>благ 8,4</t>
  </si>
  <si>
    <t>Щипці Аборцанг</t>
  </si>
  <si>
    <t>Комплект зовнішнього внутрішнього блоків спліт-кондиціонера настінного типу</t>
  </si>
  <si>
    <t>Ваги для зважування людей на медичних ліжках</t>
  </si>
  <si>
    <t>Кліщі ручні гідравлічні для обтиску провідників</t>
  </si>
  <si>
    <t>тумба приліжкова</t>
  </si>
  <si>
    <t>Кушетка медична</t>
  </si>
  <si>
    <t>Капітальний ремонт частини другого поверху будівлі КНП "Вінницька міська клінічна лікарня №1 " по Хмельницькому шосе ,98</t>
  </si>
  <si>
    <t>Технічний нагляд на об'єкт архітектури :"Капітальний ремонт частини другого поверху будівлі КНП "Вінницька міська клінічна лікарня №1 " по Хмельницькому шосе ,98"</t>
  </si>
  <si>
    <t>Виготовлення проектно-кошторисної документації "Капітальний ремонт операційного блоку 4-го поверху будівлі головного корпусу КНП "Вінницька міська клінічна лікарня №1 " по Хмельницькому шосе ,98 в м. Вінниці"</t>
  </si>
  <si>
    <t>Дерматом ручний (перфоратор шкірних трансплантатів)</t>
  </si>
  <si>
    <t>Проведення експертизи щодо дотримання вимог до кошторисної частини проєкту будівництва: "Капітальний ремонт операційного блоку КНП "Вінницька міська клінічна лікарня №1 " по Хмельницькому шосе ,98 м.Вінниці</t>
  </si>
  <si>
    <t>Термометр для холод. ТС-7-М1</t>
  </si>
  <si>
    <t>Гігрометр ВІТ-2</t>
  </si>
  <si>
    <t>Поличка</t>
  </si>
  <si>
    <t>Система зовнішньої фіксації стегна у складі.</t>
  </si>
  <si>
    <t>Стрічкова шліфмашина</t>
  </si>
  <si>
    <t>Комп'ютерний комплекс</t>
  </si>
  <si>
    <t>Багатофункціональний пристрій (принтер)</t>
  </si>
  <si>
    <t>Холодильник</t>
  </si>
  <si>
    <t>Ресепшн</t>
  </si>
  <si>
    <t>Шафа за склом</t>
  </si>
  <si>
    <t>Буфет</t>
  </si>
  <si>
    <t>Кухонні меблі</t>
  </si>
  <si>
    <t>Стіл</t>
  </si>
  <si>
    <t>Стелаж</t>
  </si>
  <si>
    <t>Гардерооб</t>
  </si>
  <si>
    <t>Підставка під принтер</t>
  </si>
  <si>
    <t>Журнальний столик</t>
  </si>
  <si>
    <t>Дзеркало</t>
  </si>
  <si>
    <t>Машина посудомийна</t>
  </si>
  <si>
    <t>Духова піч</t>
  </si>
  <si>
    <t xml:space="preserve">Телевізор </t>
  </si>
  <si>
    <t>безкоштовно від ПБ №1</t>
  </si>
  <si>
    <t>Медичний ендоскопічний морцелятор</t>
  </si>
  <si>
    <t>Система зовнішньої фіксації гомілки у складі.</t>
  </si>
  <si>
    <t>місц.+нсзу</t>
  </si>
  <si>
    <t>клінічні дослідження</t>
  </si>
  <si>
    <t>відшкодування за послуги викопіювання із чергового плану міста по вул. Хмельницьке шосе,98</t>
  </si>
  <si>
    <t>Відшкодування за послуги із складання технічного звіту на нежитлову будівлю вул. Хмельницьке шосе,98</t>
  </si>
  <si>
    <t>Встановлення системи відеоспостередження на ІІ пов. приміщення ВМКЛ №1 (Хм.ш. 98)</t>
  </si>
  <si>
    <t>інші адміністративні послуги</t>
  </si>
  <si>
    <t>корчування пнів м'яких, твердих  порід</t>
  </si>
  <si>
    <t>монтаж жлюзей та дверей</t>
  </si>
  <si>
    <t>Монтаж резервного живлення</t>
  </si>
  <si>
    <t>повернення страхових коштів та фін. санкцій</t>
  </si>
  <si>
    <t>послуги дробарки барабонної та трактора з причіпом</t>
  </si>
  <si>
    <t>Послуги з обстеження дерев на території</t>
  </si>
  <si>
    <t>Послуги з ремонту і технічного обслуговування систем централізованого опалення</t>
  </si>
  <si>
    <t>Технічне обстеження будівельних конструкцій покрівлі будівлі літ.А з влаштуванням сонячної електростанції</t>
  </si>
  <si>
    <t>виконання робіт із стандартицації, підтвердження відповідності,актуальність нормативних документів</t>
  </si>
  <si>
    <t>Забезпечення функціонування локальної мережі</t>
  </si>
  <si>
    <t>медичне обстеження</t>
  </si>
  <si>
    <t>Інші витрати, усього, у т.ч.:</t>
  </si>
  <si>
    <t>списання не повністю амортизованих основних засобів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</si>
  <si>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</si>
  <si>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</si>
  <si>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</si>
  <si>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</si>
  <si>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</si>
  <si>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податки, збори та платежі  (</t>
    </r>
    <r>
      <rPr>
        <i/>
        <sz val="16"/>
        <color theme="1"/>
        <rFont val="Times New Roman"/>
        <family val="1"/>
        <charset val="204"/>
      </rPr>
      <t>профспілкові внески</t>
    </r>
    <r>
      <rPr>
        <sz val="16"/>
        <color theme="1"/>
        <rFont val="Times New Roman"/>
        <family val="1"/>
        <charset val="204"/>
      </rPr>
      <t>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</si>
  <si>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</si>
  <si>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</si>
  <si>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</si>
  <si>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r>
      <t>кошти орендарів  (</t>
    </r>
    <r>
      <rPr>
        <i/>
        <sz val="14"/>
        <color theme="1"/>
        <rFont val="Times New Roman"/>
        <family val="1"/>
        <charset val="204"/>
      </rPr>
      <t>відшкодування за енергоносії</t>
    </r>
    <r>
      <rPr>
        <sz val="14"/>
        <color theme="1"/>
        <rFont val="Times New Roman"/>
        <family val="1"/>
        <charset val="204"/>
      </rPr>
      <t>)</t>
    </r>
  </si>
  <si>
    <r>
      <t>Кошти орендарів</t>
    </r>
    <r>
      <rPr>
        <b/>
        <i/>
        <sz val="14"/>
        <color theme="1"/>
        <rFont val="Times New Roman"/>
        <family val="1"/>
        <charset val="204"/>
      </rPr>
      <t xml:space="preserve"> (відшкодування за енергоносії)</t>
    </r>
  </si>
  <si>
    <r>
      <t>Кошти орендарів</t>
    </r>
    <r>
      <rPr>
        <b/>
        <i/>
        <sz val="14"/>
        <color theme="1"/>
        <rFont val="Times New Roman"/>
        <family val="1"/>
        <charset val="204"/>
      </rPr>
      <t xml:space="preserve"> (відшкодування за енергоносії)</t>
    </r>
    <r>
      <rPr>
        <b/>
        <sz val="14"/>
        <color theme="1"/>
        <rFont val="Times New Roman"/>
        <family val="1"/>
        <charset val="204"/>
      </rPr>
      <t xml:space="preserve"> (залишки минулих періодів)</t>
    </r>
  </si>
  <si>
    <r>
      <t>Директор КНП "ВМКЛ №1"</t>
    </r>
    <r>
      <rPr>
        <u/>
        <sz val="16"/>
        <color theme="1"/>
        <rFont val="Times New Roman"/>
        <family val="1"/>
        <charset val="204"/>
      </rPr>
      <t xml:space="preserve"> </t>
    </r>
  </si>
  <si>
    <t>Тумба приліжкова</t>
  </si>
  <si>
    <t>12.2</t>
  </si>
  <si>
    <t>12.2.1</t>
  </si>
  <si>
    <t>14.2</t>
  </si>
  <si>
    <t>14.2.1</t>
  </si>
  <si>
    <t>1.2.4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</si>
</sst>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₴_-;\-* #,##0.00\ _₴_-;_-* &quot;-&quot;??\ _₴_-;_-@_-"/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_₴_-;\-* #,##0.0_₴_-;_-* &quot;-&quot;?_₴_-;_-@_-"/>
    <numFmt numFmtId="180" formatCode="_-* #,##0.0\ _₴_-;\-* #,##0.0\ _₴_-;_-* &quot;-&quot;?\ _₴_-;_-@_-"/>
  </numFmts>
  <fonts count="9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6"/>
      <color theme="1"/>
      <name val="Arial Cyr"/>
      <charset val="204"/>
    </font>
    <font>
      <u/>
      <sz val="10"/>
      <color theme="1"/>
      <name val="Arial Cyr"/>
      <charset val="204"/>
    </font>
    <font>
      <b/>
      <sz val="24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u/>
      <sz val="16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43" fontId="2" fillId="0" borderId="0" applyFont="0" applyFill="0" applyBorder="0" applyAlignment="0" applyProtection="0"/>
  </cellStyleXfs>
  <cellXfs count="319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/>
    </xf>
    <xf numFmtId="0" fontId="62" fillId="0" borderId="0" xfId="0" applyFont="1" applyFill="1" applyAlignment="1"/>
    <xf numFmtId="0" fontId="66" fillId="0" borderId="0" xfId="0" applyFont="1" applyFill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4" fillId="29" borderId="0" xfId="0" applyNumberFormat="1" applyFont="1" applyFill="1" applyBorder="1" applyAlignment="1">
      <alignment vertical="center"/>
    </xf>
    <xf numFmtId="0" fontId="64" fillId="29" borderId="0" xfId="0" applyFont="1" applyFill="1" applyBorder="1" applyAlignment="1">
      <alignment horizontal="left" vertical="center" wrapText="1"/>
    </xf>
    <xf numFmtId="0" fontId="68" fillId="29" borderId="0" xfId="0" applyFont="1" applyFill="1" applyBorder="1" applyAlignment="1">
      <alignment horizontal="left" vertical="center" wrapText="1"/>
    </xf>
    <xf numFmtId="0" fontId="67" fillId="29" borderId="0" xfId="0" applyFont="1" applyFill="1" applyBorder="1" applyAlignment="1">
      <alignment horizontal="center" vertical="center" wrapText="1"/>
    </xf>
    <xf numFmtId="178" fontId="67" fillId="29" borderId="0" xfId="0" applyNumberFormat="1" applyFont="1" applyFill="1" applyBorder="1" applyAlignment="1">
      <alignment horizontal="center" vertical="center" wrapText="1"/>
    </xf>
    <xf numFmtId="178" fontId="68" fillId="29" borderId="0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180" fontId="70" fillId="0" borderId="0" xfId="0" applyNumberFormat="1" applyFont="1" applyFill="1" applyBorder="1" applyAlignment="1">
      <alignment vertical="center"/>
    </xf>
    <xf numFmtId="0" fontId="71" fillId="29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vertical="center" wrapText="1"/>
    </xf>
    <xf numFmtId="0" fontId="63" fillId="29" borderId="0" xfId="0" applyFont="1" applyFill="1" applyBorder="1" applyAlignment="1">
      <alignment vertical="center"/>
    </xf>
    <xf numFmtId="0" fontId="62" fillId="30" borderId="0" xfId="0" applyFont="1" applyFill="1" applyBorder="1" applyAlignment="1">
      <alignment vertical="center"/>
    </xf>
    <xf numFmtId="170" fontId="64" fillId="29" borderId="0" xfId="0" applyNumberFormat="1" applyFont="1" applyFill="1" applyBorder="1" applyAlignment="1">
      <alignment horizontal="right" vertical="center" wrapText="1"/>
    </xf>
    <xf numFmtId="0" fontId="64" fillId="29" borderId="0" xfId="0" applyFont="1" applyFill="1" applyBorder="1" applyAlignment="1">
      <alignment vertical="center" wrapText="1"/>
    </xf>
    <xf numFmtId="180" fontId="64" fillId="29" borderId="0" xfId="0" applyNumberFormat="1" applyFont="1" applyFill="1" applyBorder="1" applyAlignment="1">
      <alignment vertical="center"/>
    </xf>
    <xf numFmtId="0" fontId="64" fillId="29" borderId="0" xfId="0" applyFont="1" applyFill="1" applyBorder="1" applyAlignment="1">
      <alignment horizontal="center" vertical="center"/>
    </xf>
    <xf numFmtId="178" fontId="64" fillId="29" borderId="0" xfId="0" applyNumberFormat="1" applyFont="1" applyFill="1" applyBorder="1" applyAlignment="1">
      <alignment vertical="center"/>
    </xf>
    <xf numFmtId="169" fontId="63" fillId="29" borderId="0" xfId="0" applyNumberFormat="1" applyFont="1" applyFill="1" applyBorder="1" applyAlignment="1">
      <alignment vertical="center"/>
    </xf>
    <xf numFmtId="178" fontId="64" fillId="29" borderId="0" xfId="0" applyNumberFormat="1" applyFont="1" applyFill="1" applyBorder="1" applyAlignment="1">
      <alignment horizontal="right" vertical="center"/>
    </xf>
    <xf numFmtId="0" fontId="71" fillId="29" borderId="0" xfId="0" applyFont="1" applyFill="1" applyBorder="1" applyAlignment="1">
      <alignment vertical="center"/>
    </xf>
    <xf numFmtId="0" fontId="73" fillId="29" borderId="0" xfId="0" applyFont="1" applyFill="1" applyBorder="1" applyAlignment="1">
      <alignment vertical="center"/>
    </xf>
    <xf numFmtId="0" fontId="68" fillId="29" borderId="0" xfId="0" applyFont="1" applyFill="1" applyBorder="1" applyAlignment="1">
      <alignment vertical="center"/>
    </xf>
    <xf numFmtId="179" fontId="64" fillId="29" borderId="0" xfId="0" applyNumberFormat="1" applyFont="1" applyFill="1" applyBorder="1" applyAlignment="1">
      <alignment vertical="center"/>
    </xf>
    <xf numFmtId="0" fontId="69" fillId="29" borderId="0" xfId="0" applyFont="1" applyFill="1" applyBorder="1" applyAlignment="1">
      <alignment vertical="center"/>
    </xf>
    <xf numFmtId="0" fontId="68" fillId="29" borderId="0" xfId="0" applyFont="1" applyFill="1" applyBorder="1" applyAlignment="1">
      <alignment horizontal="center" vertical="center"/>
    </xf>
    <xf numFmtId="0" fontId="64" fillId="32" borderId="0" xfId="0" applyFont="1" applyFill="1" applyBorder="1" applyAlignment="1">
      <alignment vertical="center"/>
    </xf>
    <xf numFmtId="0" fontId="68" fillId="29" borderId="0" xfId="0" applyNumberFormat="1" applyFont="1" applyFill="1" applyBorder="1" applyAlignment="1">
      <alignment vertical="center"/>
    </xf>
    <xf numFmtId="0" fontId="72" fillId="29" borderId="0" xfId="0" applyFont="1" applyFill="1" applyBorder="1" applyAlignment="1">
      <alignment horizontal="left" vertical="center"/>
    </xf>
    <xf numFmtId="0" fontId="70" fillId="29" borderId="0" xfId="0" applyFont="1" applyFill="1" applyAlignment="1">
      <alignment vertical="center"/>
    </xf>
    <xf numFmtId="0" fontId="70" fillId="29" borderId="0" xfId="0" applyFont="1" applyFill="1" applyAlignment="1"/>
    <xf numFmtId="178" fontId="64" fillId="31" borderId="0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8" fillId="29" borderId="0" xfId="0" applyFont="1" applyFill="1" applyBorder="1" applyAlignment="1">
      <alignment vertical="center" wrapText="1"/>
    </xf>
    <xf numFmtId="0" fontId="66" fillId="29" borderId="0" xfId="0" applyFont="1" applyFill="1" applyAlignment="1">
      <alignment vertical="center"/>
    </xf>
    <xf numFmtId="0" fontId="63" fillId="33" borderId="0" xfId="0" applyFont="1" applyFill="1" applyBorder="1" applyAlignment="1">
      <alignment vertical="center"/>
    </xf>
    <xf numFmtId="0" fontId="64" fillId="34" borderId="0" xfId="0" applyFont="1" applyFill="1" applyBorder="1" applyAlignment="1">
      <alignment vertical="center"/>
    </xf>
    <xf numFmtId="0" fontId="64" fillId="34" borderId="0" xfId="0" applyFont="1" applyFill="1" applyBorder="1" applyAlignment="1">
      <alignment horizontal="center" vertical="center"/>
    </xf>
    <xf numFmtId="0" fontId="68" fillId="33" borderId="0" xfId="0" applyFont="1" applyFill="1" applyBorder="1" applyAlignment="1">
      <alignment horizontal="left" vertical="center" wrapText="1"/>
    </xf>
    <xf numFmtId="0" fontId="67" fillId="33" borderId="0" xfId="0" applyFont="1" applyFill="1" applyBorder="1" applyAlignment="1">
      <alignment horizontal="center" vertical="center" wrapText="1"/>
    </xf>
    <xf numFmtId="178" fontId="67" fillId="33" borderId="0" xfId="0" applyNumberFormat="1" applyFont="1" applyFill="1" applyBorder="1" applyAlignment="1">
      <alignment horizontal="center" vertical="center" wrapText="1"/>
    </xf>
    <xf numFmtId="178" fontId="68" fillId="33" borderId="0" xfId="0" applyNumberFormat="1" applyFont="1" applyFill="1" applyBorder="1" applyAlignment="1">
      <alignment horizontal="center" vertical="center" wrapText="1"/>
    </xf>
    <xf numFmtId="0" fontId="70" fillId="29" borderId="0" xfId="0" applyFont="1" applyFill="1" applyAlignment="1">
      <alignment horizontal="center" vertical="center"/>
    </xf>
    <xf numFmtId="0" fontId="76" fillId="29" borderId="0" xfId="0" applyFont="1" applyFill="1" applyAlignment="1">
      <alignment vertical="center" wrapText="1"/>
    </xf>
    <xf numFmtId="0" fontId="76" fillId="29" borderId="0" xfId="0" applyFont="1" applyFill="1" applyAlignment="1">
      <alignment vertical="center"/>
    </xf>
    <xf numFmtId="0" fontId="77" fillId="29" borderId="0" xfId="0" applyFont="1" applyFill="1" applyAlignment="1">
      <alignment vertical="center"/>
    </xf>
    <xf numFmtId="0" fontId="77" fillId="0" borderId="0" xfId="0" applyFont="1" applyFill="1" applyAlignment="1">
      <alignment vertical="center"/>
    </xf>
    <xf numFmtId="0" fontId="68" fillId="34" borderId="0" xfId="0" applyFont="1" applyFill="1" applyBorder="1" applyAlignment="1">
      <alignment vertical="center"/>
    </xf>
    <xf numFmtId="0" fontId="70" fillId="29" borderId="0" xfId="0" applyFont="1" applyFill="1" applyBorder="1" applyAlignment="1">
      <alignment horizontal="left" vertical="center" wrapText="1"/>
    </xf>
    <xf numFmtId="0" fontId="0" fillId="29" borderId="0" xfId="0" applyFont="1" applyFill="1" applyBorder="1" applyAlignment="1">
      <alignment horizontal="left" vertical="center" wrapText="1"/>
    </xf>
    <xf numFmtId="0" fontId="68" fillId="29" borderId="0" xfId="0" applyFont="1" applyFill="1" applyBorder="1" applyAlignment="1">
      <alignment horizontal="center" vertical="center"/>
    </xf>
    <xf numFmtId="0" fontId="68" fillId="29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 wrapText="1"/>
    </xf>
    <xf numFmtId="0" fontId="68" fillId="0" borderId="0" xfId="0" applyFont="1" applyFill="1" applyBorder="1" applyAlignment="1">
      <alignment vertical="center"/>
    </xf>
    <xf numFmtId="0" fontId="64" fillId="29" borderId="3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horizontal="left" vertical="center" wrapText="1"/>
    </xf>
    <xf numFmtId="0" fontId="0" fillId="29" borderId="0" xfId="0" applyFont="1" applyFill="1" applyBorder="1" applyAlignment="1">
      <alignment horizontal="left" vertical="center" wrapText="1"/>
    </xf>
    <xf numFmtId="0" fontId="62" fillId="29" borderId="0" xfId="0" applyFont="1" applyFill="1" applyBorder="1" applyAlignment="1">
      <alignment horizontal="center" vertical="center"/>
    </xf>
    <xf numFmtId="0" fontId="68" fillId="29" borderId="0" xfId="0" applyFont="1" applyFill="1" applyBorder="1" applyAlignment="1">
      <alignment horizontal="center" vertical="center"/>
    </xf>
    <xf numFmtId="0" fontId="77" fillId="29" borderId="0" xfId="0" applyFont="1" applyFill="1" applyBorder="1" applyAlignment="1">
      <alignment horizontal="center" vertical="center"/>
    </xf>
    <xf numFmtId="0" fontId="68" fillId="29" borderId="0" xfId="0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vertical="center"/>
    </xf>
    <xf numFmtId="0" fontId="64" fillId="35" borderId="0" xfId="0" applyFont="1" applyFill="1" applyBorder="1" applyAlignment="1">
      <alignment vertical="center"/>
    </xf>
    <xf numFmtId="0" fontId="63" fillId="35" borderId="0" xfId="0" applyFont="1" applyFill="1" applyBorder="1" applyAlignment="1">
      <alignment vertical="center"/>
    </xf>
    <xf numFmtId="0" fontId="62" fillId="33" borderId="0" xfId="0" applyFont="1" applyFill="1" applyAlignment="1">
      <alignment vertical="center"/>
    </xf>
    <xf numFmtId="0" fontId="70" fillId="35" borderId="0" xfId="0" applyFont="1" applyFill="1" applyAlignment="1">
      <alignment vertical="center"/>
    </xf>
    <xf numFmtId="0" fontId="62" fillId="35" borderId="0" xfId="0" applyFont="1" applyFill="1" applyAlignment="1">
      <alignment vertical="center"/>
    </xf>
    <xf numFmtId="0" fontId="77" fillId="35" borderId="0" xfId="0" applyFont="1" applyFill="1" applyAlignment="1">
      <alignment vertical="center"/>
    </xf>
    <xf numFmtId="0" fontId="62" fillId="34" borderId="0" xfId="0" applyFont="1" applyFill="1" applyAlignment="1">
      <alignment vertical="center"/>
    </xf>
    <xf numFmtId="0" fontId="73" fillId="35" borderId="0" xfId="0" applyFont="1" applyFill="1" applyBorder="1" applyAlignment="1">
      <alignment vertical="center"/>
    </xf>
    <xf numFmtId="0" fontId="63" fillId="36" borderId="0" xfId="0" applyFont="1" applyFill="1" applyBorder="1" applyAlignment="1">
      <alignment vertical="center"/>
    </xf>
    <xf numFmtId="0" fontId="68" fillId="29" borderId="0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right" vertical="center" wrapText="1"/>
    </xf>
    <xf numFmtId="178" fontId="65" fillId="29" borderId="3" xfId="0" applyNumberFormat="1" applyFont="1" applyFill="1" applyBorder="1" applyAlignment="1">
      <alignment horizontal="center" vertical="center" wrapText="1"/>
    </xf>
    <xf numFmtId="0" fontId="62" fillId="29" borderId="0" xfId="0" applyFont="1" applyFill="1" applyAlignment="1">
      <alignment horizontal="left" vertical="center"/>
    </xf>
    <xf numFmtId="0" fontId="62" fillId="29" borderId="0" xfId="0" applyFont="1" applyFill="1" applyAlignment="1">
      <alignment horizontal="center" vertical="center"/>
    </xf>
    <xf numFmtId="0" fontId="79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 shrinkToFit="1"/>
    </xf>
    <xf numFmtId="0" fontId="62" fillId="29" borderId="3" xfId="0" applyFont="1" applyFill="1" applyBorder="1" applyAlignment="1">
      <alignment horizontal="center" vertical="center"/>
    </xf>
    <xf numFmtId="0" fontId="65" fillId="29" borderId="3" xfId="182" applyFont="1" applyFill="1" applyBorder="1" applyAlignment="1">
      <alignment vertical="center" wrapText="1"/>
      <protection locked="0"/>
    </xf>
    <xf numFmtId="0" fontId="65" fillId="29" borderId="3" xfId="0" applyFont="1" applyFill="1" applyBorder="1" applyAlignment="1">
      <alignment horizontal="center" vertical="center"/>
    </xf>
    <xf numFmtId="180" fontId="62" fillId="29" borderId="0" xfId="0" applyNumberFormat="1" applyFont="1" applyFill="1" applyBorder="1" applyAlignment="1">
      <alignment vertical="center"/>
    </xf>
    <xf numFmtId="0" fontId="62" fillId="29" borderId="3" xfId="0" applyFont="1" applyFill="1" applyBorder="1" applyAlignment="1">
      <alignment horizontal="left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5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178" fontId="62" fillId="29" borderId="3" xfId="0" applyNumberFormat="1" applyFont="1" applyFill="1" applyBorder="1" applyAlignment="1">
      <alignment vertical="center" wrapText="1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49" fontId="65" fillId="29" borderId="3" xfId="0" applyNumberFormat="1" applyFont="1" applyFill="1" applyBorder="1" applyAlignment="1">
      <alignment horizontal="center" vertical="center"/>
    </xf>
    <xf numFmtId="177" fontId="62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177" fontId="65" fillId="29" borderId="3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 applyProtection="1">
      <alignment horizontal="left" vertical="center"/>
      <protection locked="0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170" fontId="62" fillId="29" borderId="0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wrapText="1"/>
    </xf>
    <xf numFmtId="0" fontId="62" fillId="29" borderId="0" xfId="0" quotePrefix="1" applyFont="1" applyFill="1" applyBorder="1" applyAlignment="1">
      <alignment horizontal="center" vertical="center"/>
    </xf>
    <xf numFmtId="170" fontId="79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vertical="center" wrapText="1"/>
    </xf>
    <xf numFmtId="178" fontId="64" fillId="29" borderId="3" xfId="0" applyNumberFormat="1" applyFont="1" applyFill="1" applyBorder="1" applyAlignment="1">
      <alignment horizontal="center" vertical="center" wrapText="1"/>
    </xf>
    <xf numFmtId="178" fontId="64" fillId="29" borderId="3" xfId="0" applyNumberFormat="1" applyFont="1" applyFill="1" applyBorder="1" applyAlignment="1">
      <alignment horizontal="center" vertical="center"/>
    </xf>
    <xf numFmtId="178" fontId="64" fillId="29" borderId="3" xfId="0" applyNumberFormat="1" applyFont="1" applyFill="1" applyBorder="1" applyAlignment="1">
      <alignment vertical="center" wrapText="1"/>
    </xf>
    <xf numFmtId="178" fontId="64" fillId="29" borderId="3" xfId="0" applyNumberFormat="1" applyFont="1" applyFill="1" applyBorder="1" applyAlignment="1">
      <alignment horizontal="right" vertical="center" wrapText="1"/>
    </xf>
    <xf numFmtId="0" fontId="64" fillId="29" borderId="3" xfId="0" applyFont="1" applyFill="1" applyBorder="1" applyAlignment="1">
      <alignment horizontal="left" vertical="center"/>
    </xf>
    <xf numFmtId="0" fontId="63" fillId="29" borderId="3" xfId="0" quotePrefix="1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/>
    </xf>
    <xf numFmtId="0" fontId="64" fillId="29" borderId="16" xfId="0" applyFont="1" applyFill="1" applyBorder="1" applyAlignment="1">
      <alignment horizontal="left" vertical="center"/>
    </xf>
    <xf numFmtId="0" fontId="64" fillId="29" borderId="16" xfId="0" applyFont="1" applyFill="1" applyBorder="1" applyAlignment="1">
      <alignment horizontal="left" vertical="center" wrapText="1"/>
    </xf>
    <xf numFmtId="170" fontId="64" fillId="29" borderId="3" xfId="0" applyNumberFormat="1" applyFont="1" applyFill="1" applyBorder="1" applyAlignment="1">
      <alignment horizontal="right" vertical="center" wrapText="1"/>
    </xf>
    <xf numFmtId="178" fontId="64" fillId="29" borderId="19" xfId="0" applyNumberFormat="1" applyFont="1" applyFill="1" applyBorder="1" applyAlignment="1">
      <alignment horizontal="center" vertical="center" wrapText="1"/>
    </xf>
    <xf numFmtId="0" fontId="63" fillId="29" borderId="19" xfId="0" applyFont="1" applyFill="1" applyBorder="1" applyAlignment="1">
      <alignment vertical="center"/>
    </xf>
    <xf numFmtId="178" fontId="81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left" vertical="center" wrapText="1"/>
    </xf>
    <xf numFmtId="0" fontId="64" fillId="29" borderId="3" xfId="0" quotePrefix="1" applyFont="1" applyFill="1" applyBorder="1" applyAlignment="1">
      <alignment horizontal="center" vertical="center"/>
    </xf>
    <xf numFmtId="0" fontId="64" fillId="29" borderId="15" xfId="0" applyFont="1" applyFill="1" applyBorder="1" applyAlignment="1">
      <alignment horizontal="left" vertical="center" wrapText="1"/>
    </xf>
    <xf numFmtId="170" fontId="64" fillId="29" borderId="0" xfId="0" applyNumberFormat="1" applyFont="1" applyFill="1" applyBorder="1" applyAlignment="1">
      <alignment horizontal="center" vertical="center" wrapText="1"/>
    </xf>
    <xf numFmtId="0" fontId="64" fillId="29" borderId="0" xfId="0" quotePrefix="1" applyFont="1" applyFill="1" applyBorder="1" applyAlignment="1">
      <alignment horizontal="center" vertical="center"/>
    </xf>
    <xf numFmtId="0" fontId="63" fillId="29" borderId="0" xfId="0" applyFont="1" applyFill="1" applyBorder="1" applyAlignment="1"/>
    <xf numFmtId="0" fontId="82" fillId="29" borderId="0" xfId="0" applyFont="1" applyFill="1" applyAlignment="1">
      <alignment horizontal="right"/>
    </xf>
    <xf numFmtId="0" fontId="83" fillId="29" borderId="0" xfId="0" applyFont="1" applyFill="1" applyBorder="1" applyAlignment="1">
      <alignment horizontal="center" wrapText="1"/>
    </xf>
    <xf numFmtId="0" fontId="64" fillId="29" borderId="0" xfId="0" applyFont="1" applyFill="1" applyBorder="1" applyAlignment="1">
      <alignment horizontal="left" vertical="center"/>
    </xf>
    <xf numFmtId="0" fontId="64" fillId="29" borderId="17" xfId="0" applyFont="1" applyFill="1" applyBorder="1" applyAlignment="1">
      <alignment horizontal="center" vertical="center"/>
    </xf>
    <xf numFmtId="0" fontId="64" fillId="29" borderId="17" xfId="0" applyFont="1" applyFill="1" applyBorder="1" applyAlignment="1">
      <alignment horizontal="center" vertical="center" wrapText="1"/>
    </xf>
    <xf numFmtId="178" fontId="63" fillId="29" borderId="0" xfId="0" applyNumberFormat="1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left" vertical="center"/>
    </xf>
    <xf numFmtId="178" fontId="63" fillId="29" borderId="0" xfId="0" applyNumberFormat="1" applyFont="1" applyFill="1" applyBorder="1" applyAlignment="1">
      <alignment vertical="center"/>
    </xf>
    <xf numFmtId="49" fontId="63" fillId="29" borderId="3" xfId="0" applyNumberFormat="1" applyFont="1" applyFill="1" applyBorder="1" applyAlignment="1">
      <alignment horizontal="center" vertical="center"/>
    </xf>
    <xf numFmtId="49" fontId="84" fillId="29" borderId="3" xfId="0" applyNumberFormat="1" applyFont="1" applyFill="1" applyBorder="1" applyAlignment="1">
      <alignment horizontal="center" vertical="center"/>
    </xf>
    <xf numFmtId="0" fontId="84" fillId="29" borderId="3" xfId="0" applyFont="1" applyFill="1" applyBorder="1" applyAlignment="1">
      <alignment horizontal="left" vertical="center" wrapText="1"/>
    </xf>
    <xf numFmtId="0" fontId="84" fillId="29" borderId="3" xfId="0" applyFont="1" applyFill="1" applyBorder="1" applyAlignment="1">
      <alignment horizontal="center" vertical="center" wrapText="1"/>
    </xf>
    <xf numFmtId="178" fontId="84" fillId="29" borderId="3" xfId="0" applyNumberFormat="1" applyFont="1" applyFill="1" applyBorder="1" applyAlignment="1">
      <alignment horizontal="center" vertical="center" wrapText="1"/>
    </xf>
    <xf numFmtId="178" fontId="84" fillId="29" borderId="3" xfId="0" applyNumberFormat="1" applyFont="1" applyFill="1" applyBorder="1" applyAlignment="1">
      <alignment horizontal="center" vertical="center"/>
    </xf>
    <xf numFmtId="0" fontId="63" fillId="29" borderId="0" xfId="0" applyNumberFormat="1" applyFont="1" applyFill="1" applyBorder="1" applyAlignment="1">
      <alignment vertical="center"/>
    </xf>
    <xf numFmtId="178" fontId="63" fillId="29" borderId="0" xfId="0" applyNumberFormat="1" applyFont="1" applyFill="1" applyBorder="1" applyAlignment="1">
      <alignment horizontal="right" vertical="center"/>
    </xf>
    <xf numFmtId="0" fontId="64" fillId="29" borderId="0" xfId="0" applyFont="1" applyFill="1" applyBorder="1" applyAlignment="1">
      <alignment horizontal="right" vertical="center"/>
    </xf>
    <xf numFmtId="49" fontId="64" fillId="29" borderId="3" xfId="0" applyNumberFormat="1" applyFont="1" applyFill="1" applyBorder="1" applyAlignment="1">
      <alignment horizontal="center" vertical="center"/>
    </xf>
    <xf numFmtId="0" fontId="84" fillId="29" borderId="3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vertical="center" wrapText="1"/>
    </xf>
    <xf numFmtId="0" fontId="84" fillId="29" borderId="16" xfId="0" applyFont="1" applyFill="1" applyBorder="1" applyAlignment="1">
      <alignment horizontal="left" vertical="center"/>
    </xf>
    <xf numFmtId="178" fontId="64" fillId="29" borderId="0" xfId="0" applyNumberFormat="1" applyFont="1" applyFill="1" applyBorder="1" applyAlignment="1">
      <alignment horizontal="right"/>
    </xf>
    <xf numFmtId="49" fontId="81" fillId="29" borderId="3" xfId="0" applyNumberFormat="1" applyFont="1" applyFill="1" applyBorder="1" applyAlignment="1">
      <alignment horizontal="center" vertical="center"/>
    </xf>
    <xf numFmtId="180" fontId="63" fillId="29" borderId="0" xfId="0" applyNumberFormat="1" applyFont="1" applyFill="1" applyBorder="1" applyAlignment="1">
      <alignment vertical="center"/>
    </xf>
    <xf numFmtId="0" fontId="64" fillId="29" borderId="0" xfId="0" applyNumberFormat="1" applyFont="1" applyFill="1" applyBorder="1" applyAlignment="1">
      <alignment horizontal="left" vertical="center" wrapText="1"/>
    </xf>
    <xf numFmtId="0" fontId="64" fillId="29" borderId="14" xfId="0" applyFont="1" applyFill="1" applyBorder="1" applyAlignment="1">
      <alignment horizontal="left" vertical="center"/>
    </xf>
    <xf numFmtId="0" fontId="64" fillId="29" borderId="15" xfId="0" applyFont="1" applyFill="1" applyBorder="1" applyAlignment="1">
      <alignment horizontal="left" vertical="center"/>
    </xf>
    <xf numFmtId="0" fontId="64" fillId="29" borderId="14" xfId="0" applyFont="1" applyFill="1" applyBorder="1" applyAlignment="1">
      <alignment horizontal="left" vertical="center" wrapText="1"/>
    </xf>
    <xf numFmtId="178" fontId="81" fillId="29" borderId="3" xfId="0" applyNumberFormat="1" applyFont="1" applyFill="1" applyBorder="1" applyAlignment="1">
      <alignment horizontal="center" vertical="center"/>
    </xf>
    <xf numFmtId="0" fontId="84" fillId="29" borderId="16" xfId="0" applyFont="1" applyFill="1" applyBorder="1" applyAlignment="1">
      <alignment horizontal="left" vertical="center" wrapText="1"/>
    </xf>
    <xf numFmtId="0" fontId="81" fillId="29" borderId="16" xfId="0" applyFont="1" applyFill="1" applyBorder="1" applyAlignment="1">
      <alignment horizontal="left" vertical="center"/>
    </xf>
    <xf numFmtId="0" fontId="63" fillId="29" borderId="16" xfId="0" applyFont="1" applyFill="1" applyBorder="1" applyAlignment="1">
      <alignment horizontal="left" vertical="center"/>
    </xf>
    <xf numFmtId="0" fontId="64" fillId="29" borderId="16" xfId="0" applyFont="1" applyFill="1" applyBorder="1" applyAlignment="1">
      <alignment horizontal="center" vertical="center" wrapText="1"/>
    </xf>
    <xf numFmtId="169" fontId="64" fillId="29" borderId="3" xfId="0" applyNumberFormat="1" applyFont="1" applyFill="1" applyBorder="1" applyAlignment="1">
      <alignment horizontal="right" vertical="center"/>
    </xf>
    <xf numFmtId="0" fontId="64" fillId="29" borderId="3" xfId="0" applyFont="1" applyFill="1" applyBorder="1" applyAlignment="1">
      <alignment horizontal="right" vertical="center"/>
    </xf>
    <xf numFmtId="0" fontId="65" fillId="29" borderId="0" xfId="0" applyFont="1" applyFill="1" applyBorder="1" applyAlignment="1">
      <alignment vertical="center"/>
    </xf>
    <xf numFmtId="0" fontId="84" fillId="29" borderId="3" xfId="0" applyFont="1" applyFill="1" applyBorder="1" applyAlignment="1">
      <alignment horizontal="center" vertical="center"/>
    </xf>
    <xf numFmtId="16" fontId="63" fillId="29" borderId="3" xfId="0" applyNumberFormat="1" applyFont="1" applyFill="1" applyBorder="1" applyAlignment="1">
      <alignment horizontal="center" vertical="center"/>
    </xf>
    <xf numFmtId="178" fontId="84" fillId="29" borderId="3" xfId="0" applyNumberFormat="1" applyFont="1" applyFill="1" applyBorder="1" applyAlignment="1">
      <alignment horizontal="right" vertical="center" wrapText="1"/>
    </xf>
    <xf numFmtId="178" fontId="84" fillId="29" borderId="3" xfId="0" applyNumberFormat="1" applyFont="1" applyFill="1" applyBorder="1" applyAlignment="1">
      <alignment vertical="center" wrapText="1"/>
    </xf>
    <xf numFmtId="0" fontId="81" fillId="29" borderId="3" xfId="0" applyFont="1" applyFill="1" applyBorder="1" applyAlignment="1">
      <alignment horizontal="left" vertical="center" wrapText="1"/>
    </xf>
    <xf numFmtId="178" fontId="84" fillId="29" borderId="15" xfId="0" applyNumberFormat="1" applyFont="1" applyFill="1" applyBorder="1" applyAlignment="1">
      <alignment horizontal="center" vertical="center"/>
    </xf>
    <xf numFmtId="178" fontId="64" fillId="29" borderId="15" xfId="0" applyNumberFormat="1" applyFont="1" applyFill="1" applyBorder="1" applyAlignment="1">
      <alignment horizontal="center" vertical="center"/>
    </xf>
    <xf numFmtId="178" fontId="64" fillId="29" borderId="0" xfId="0" applyNumberFormat="1" applyFont="1" applyFill="1" applyBorder="1" applyAlignment="1">
      <alignment horizontal="right" vertical="center" wrapText="1"/>
    </xf>
    <xf numFmtId="178" fontId="64" fillId="29" borderId="0" xfId="0" applyNumberFormat="1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/>
    </xf>
    <xf numFmtId="0" fontId="63" fillId="29" borderId="16" xfId="0" applyFont="1" applyFill="1" applyBorder="1" applyAlignment="1">
      <alignment horizontal="left" vertical="center" wrapText="1"/>
    </xf>
    <xf numFmtId="0" fontId="85" fillId="29" borderId="0" xfId="0" applyFont="1" applyFill="1" applyBorder="1"/>
    <xf numFmtId="0" fontId="81" fillId="29" borderId="16" xfId="0" applyFont="1" applyFill="1" applyBorder="1" applyAlignment="1">
      <alignment horizontal="left" vertical="center" wrapText="1"/>
    </xf>
    <xf numFmtId="170" fontId="64" fillId="29" borderId="0" xfId="0" quotePrefix="1" applyNumberFormat="1" applyFont="1" applyFill="1" applyBorder="1" applyAlignment="1">
      <alignment vertical="center" wrapText="1"/>
    </xf>
    <xf numFmtId="0" fontId="83" fillId="29" borderId="0" xfId="0" applyFont="1" applyFill="1" applyBorder="1" applyAlignment="1"/>
    <xf numFmtId="178" fontId="62" fillId="29" borderId="3" xfId="0" applyNumberFormat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 wrapText="1"/>
    </xf>
    <xf numFmtId="0" fontId="64" fillId="29" borderId="13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vertical="center"/>
    </xf>
    <xf numFmtId="178" fontId="66" fillId="29" borderId="3" xfId="0" applyNumberFormat="1" applyFont="1" applyFill="1" applyBorder="1" applyAlignment="1">
      <alignment horizontal="center" vertical="center" wrapText="1"/>
    </xf>
    <xf numFmtId="178" fontId="84" fillId="29" borderId="3" xfId="0" applyNumberFormat="1" applyFont="1" applyFill="1" applyBorder="1" applyAlignment="1">
      <alignment vertical="center"/>
    </xf>
    <xf numFmtId="178" fontId="64" fillId="29" borderId="3" xfId="0" applyNumberFormat="1" applyFont="1" applyFill="1" applyBorder="1" applyAlignment="1">
      <alignment vertical="center"/>
    </xf>
    <xf numFmtId="0" fontId="82" fillId="29" borderId="3" xfId="0" applyFont="1" applyFill="1" applyBorder="1" applyAlignment="1">
      <alignment horizontal="left" vertical="center" wrapText="1"/>
    </xf>
    <xf numFmtId="0" fontId="86" fillId="29" borderId="3" xfId="0" applyFont="1" applyFill="1" applyBorder="1" applyAlignment="1">
      <alignment horizontal="left" vertical="center" wrapText="1"/>
    </xf>
    <xf numFmtId="43" fontId="62" fillId="29" borderId="3" xfId="353" applyFont="1" applyFill="1" applyBorder="1" applyAlignment="1">
      <alignment horizontal="left" vertical="center" wrapText="1"/>
    </xf>
    <xf numFmtId="0" fontId="84" fillId="29" borderId="3" xfId="0" quotePrefix="1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right" vertical="center" wrapText="1"/>
    </xf>
    <xf numFmtId="169" fontId="62" fillId="29" borderId="3" xfId="0" applyNumberFormat="1" applyFont="1" applyFill="1" applyBorder="1" applyAlignment="1">
      <alignment horizontal="right" vertical="center" wrapText="1"/>
    </xf>
    <xf numFmtId="178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Alignment="1">
      <alignment horizontal="right" vertical="center"/>
    </xf>
    <xf numFmtId="0" fontId="65" fillId="29" borderId="0" xfId="0" applyFont="1" applyFill="1" applyBorder="1" applyAlignment="1">
      <alignment horizontal="left" vertical="center"/>
    </xf>
    <xf numFmtId="0" fontId="78" fillId="29" borderId="0" xfId="0" applyFont="1" applyFill="1" applyBorder="1" applyAlignment="1">
      <alignment vertical="center"/>
    </xf>
    <xf numFmtId="0" fontId="88" fillId="29" borderId="0" xfId="0" applyFont="1" applyFill="1" applyBorder="1" applyAlignment="1">
      <alignment vertical="center"/>
    </xf>
    <xf numFmtId="0" fontId="62" fillId="29" borderId="13" xfId="0" applyFont="1" applyFill="1" applyBorder="1" applyAlignment="1">
      <alignment vertical="center"/>
    </xf>
    <xf numFmtId="0" fontId="62" fillId="29" borderId="1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 wrapText="1"/>
    </xf>
    <xf numFmtId="169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Alignment="1"/>
    <xf numFmtId="0" fontId="62" fillId="29" borderId="0" xfId="0" applyFont="1" applyFill="1" applyBorder="1" applyAlignment="1"/>
    <xf numFmtId="0" fontId="79" fillId="29" borderId="0" xfId="0" applyFont="1" applyFill="1" applyBorder="1" applyAlignment="1">
      <alignment horizontal="center" vertical="center"/>
    </xf>
    <xf numFmtId="0" fontId="79" fillId="29" borderId="18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66" fillId="29" borderId="0" xfId="0" applyFont="1" applyFill="1" applyAlignment="1">
      <alignment vertical="center" wrapText="1"/>
    </xf>
    <xf numFmtId="178" fontId="92" fillId="29" borderId="3" xfId="0" applyNumberFormat="1" applyFont="1" applyFill="1" applyBorder="1" applyAlignment="1">
      <alignment horizontal="center" vertical="center" wrapText="1"/>
    </xf>
    <xf numFmtId="178" fontId="93" fillId="29" borderId="3" xfId="0" applyNumberFormat="1" applyFont="1" applyFill="1" applyBorder="1" applyAlignment="1">
      <alignment horizontal="center" vertical="center" wrapText="1"/>
    </xf>
    <xf numFmtId="178" fontId="95" fillId="29" borderId="3" xfId="0" applyNumberFormat="1" applyFont="1" applyFill="1" applyBorder="1" applyAlignment="1">
      <alignment horizontal="center" vertical="center"/>
    </xf>
    <xf numFmtId="178" fontId="94" fillId="29" borderId="3" xfId="0" applyNumberFormat="1" applyFont="1" applyFill="1" applyBorder="1" applyAlignment="1">
      <alignment horizontal="center" vertical="center"/>
    </xf>
    <xf numFmtId="178" fontId="96" fillId="29" borderId="3" xfId="0" applyNumberFormat="1" applyFont="1" applyFill="1" applyBorder="1" applyAlignment="1">
      <alignment horizontal="center" vertical="center"/>
    </xf>
    <xf numFmtId="178" fontId="94" fillId="29" borderId="3" xfId="0" applyNumberFormat="1" applyFont="1" applyFill="1" applyBorder="1" applyAlignment="1">
      <alignment horizontal="right" vertical="center" wrapText="1"/>
    </xf>
    <xf numFmtId="178" fontId="96" fillId="29" borderId="3" xfId="0" applyNumberFormat="1" applyFont="1" applyFill="1" applyBorder="1" applyAlignment="1">
      <alignment horizontal="right" vertical="center" wrapText="1"/>
    </xf>
    <xf numFmtId="178" fontId="95" fillId="29" borderId="15" xfId="0" applyNumberFormat="1" applyFont="1" applyFill="1" applyBorder="1" applyAlignment="1">
      <alignment horizontal="center" vertical="center"/>
    </xf>
    <xf numFmtId="178" fontId="97" fillId="29" borderId="3" xfId="0" applyNumberFormat="1" applyFont="1" applyFill="1" applyBorder="1" applyAlignment="1">
      <alignment horizontal="center" vertical="center"/>
    </xf>
    <xf numFmtId="178" fontId="65" fillId="29" borderId="0" xfId="0" applyNumberFormat="1" applyFont="1" applyFill="1" applyBorder="1" applyAlignment="1">
      <alignment vertical="center"/>
    </xf>
    <xf numFmtId="178" fontId="65" fillId="29" borderId="0" xfId="0" applyNumberFormat="1" applyFont="1" applyFill="1" applyBorder="1" applyAlignment="1">
      <alignment horizontal="right" vertical="center"/>
    </xf>
    <xf numFmtId="0" fontId="84" fillId="29" borderId="0" xfId="0" applyFont="1" applyFill="1" applyBorder="1" applyAlignment="1">
      <alignment vertical="center"/>
    </xf>
    <xf numFmtId="0" fontId="84" fillId="29" borderId="0" xfId="0" applyNumberFormat="1" applyFont="1" applyFill="1" applyBorder="1" applyAlignment="1">
      <alignment vertical="center"/>
    </xf>
    <xf numFmtId="178" fontId="65" fillId="29" borderId="3" xfId="0" applyNumberFormat="1" applyFont="1" applyFill="1" applyBorder="1" applyAlignment="1">
      <alignment vertical="center"/>
    </xf>
    <xf numFmtId="178" fontId="62" fillId="29" borderId="3" xfId="0" applyNumberFormat="1" applyFont="1" applyFill="1" applyBorder="1" applyAlignment="1">
      <alignment horizontal="right" vertical="center" wrapText="1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178" fontId="95" fillId="29" borderId="3" xfId="0" applyNumberFormat="1" applyFont="1" applyFill="1" applyBorder="1" applyAlignment="1">
      <alignment vertical="center"/>
    </xf>
    <xf numFmtId="178" fontId="96" fillId="29" borderId="3" xfId="0" applyNumberFormat="1" applyFont="1" applyFill="1" applyBorder="1" applyAlignment="1">
      <alignment vertical="center"/>
    </xf>
    <xf numFmtId="178" fontId="94" fillId="29" borderId="3" xfId="0" applyNumberFormat="1" applyFont="1" applyFill="1" applyBorder="1" applyAlignment="1">
      <alignment vertical="center"/>
    </xf>
    <xf numFmtId="0" fontId="64" fillId="29" borderId="3" xfId="0" applyFont="1" applyFill="1" applyBorder="1" applyAlignment="1">
      <alignment horizontal="center" vertical="center" wrapText="1" shrinkToFit="1"/>
    </xf>
    <xf numFmtId="0" fontId="62" fillId="29" borderId="18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0" applyFont="1" applyFill="1" applyBorder="1" applyAlignment="1">
      <alignment horizontal="left" vertical="center"/>
    </xf>
    <xf numFmtId="0" fontId="64" fillId="29" borderId="0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center" vertical="center" wrapText="1"/>
    </xf>
    <xf numFmtId="0" fontId="83" fillId="29" borderId="0" xfId="0" applyFont="1" applyFill="1" applyBorder="1" applyAlignment="1">
      <alignment horizontal="center" wrapText="1"/>
    </xf>
    <xf numFmtId="170" fontId="64" fillId="29" borderId="0" xfId="0" applyNumberFormat="1" applyFont="1" applyFill="1" applyBorder="1" applyAlignment="1">
      <alignment horizontal="left" vertical="center" wrapText="1"/>
    </xf>
    <xf numFmtId="0" fontId="64" fillId="29" borderId="0" xfId="0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Border="1" applyAlignment="1">
      <alignment horizontal="center" vertical="center"/>
    </xf>
    <xf numFmtId="170" fontId="62" fillId="29" borderId="13" xfId="0" applyNumberFormat="1" applyFont="1" applyFill="1" applyBorder="1" applyAlignment="1">
      <alignment horizontal="center" vertical="center" wrapText="1"/>
    </xf>
    <xf numFmtId="170" fontId="62" fillId="29" borderId="13" xfId="0" quotePrefix="1" applyNumberFormat="1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/>
    </xf>
    <xf numFmtId="0" fontId="65" fillId="29" borderId="13" xfId="0" applyFont="1" applyFill="1" applyBorder="1" applyAlignment="1">
      <alignment horizontal="center"/>
    </xf>
    <xf numFmtId="0" fontId="62" fillId="29" borderId="18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78" fillId="29" borderId="0" xfId="0" applyFont="1" applyFill="1" applyBorder="1" applyAlignment="1">
      <alignment horizontal="center" vertical="center"/>
    </xf>
    <xf numFmtId="0" fontId="78" fillId="29" borderId="0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 applyProtection="1">
      <alignment horizontal="center" vertical="center"/>
      <protection locked="0"/>
    </xf>
    <xf numFmtId="0" fontId="78" fillId="29" borderId="3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0" applyFont="1" applyFill="1" applyBorder="1" applyAlignment="1">
      <alignment horizontal="left" vertical="center"/>
    </xf>
    <xf numFmtId="0" fontId="64" fillId="29" borderId="18" xfId="0" applyFont="1" applyFill="1" applyBorder="1" applyAlignment="1">
      <alignment horizontal="center" vertical="center"/>
    </xf>
    <xf numFmtId="170" fontId="64" fillId="29" borderId="13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13" xfId="0" applyFont="1" applyFill="1" applyBorder="1" applyAlignment="1">
      <alignment horizontal="center"/>
    </xf>
    <xf numFmtId="0" fontId="83" fillId="29" borderId="0" xfId="0" applyFont="1" applyFill="1" applyBorder="1" applyAlignment="1">
      <alignment horizontal="center" wrapText="1"/>
    </xf>
    <xf numFmtId="0" fontId="82" fillId="29" borderId="0" xfId="0" applyFont="1" applyFill="1" applyAlignment="1">
      <alignment horizontal="center"/>
    </xf>
    <xf numFmtId="0" fontId="63" fillId="29" borderId="15" xfId="0" applyFont="1" applyFill="1" applyBorder="1" applyAlignment="1">
      <alignment horizontal="center" vertical="center"/>
    </xf>
    <xf numFmtId="0" fontId="63" fillId="29" borderId="16" xfId="0" applyFont="1" applyFill="1" applyBorder="1" applyAlignment="1">
      <alignment horizontal="center" vertical="center"/>
    </xf>
    <xf numFmtId="170" fontId="64" fillId="29" borderId="0" xfId="0" applyNumberFormat="1" applyFont="1" applyFill="1" applyBorder="1" applyAlignment="1">
      <alignment horizontal="left" vertical="center" wrapText="1"/>
    </xf>
    <xf numFmtId="0" fontId="63" fillId="29" borderId="0" xfId="0" applyFont="1" applyFill="1" applyBorder="1" applyAlignment="1">
      <alignment horizontal="center"/>
    </xf>
    <xf numFmtId="0" fontId="83" fillId="29" borderId="0" xfId="0" applyFont="1" applyFill="1" applyBorder="1" applyAlignment="1">
      <alignment horizontal="center"/>
    </xf>
    <xf numFmtId="0" fontId="64" fillId="29" borderId="0" xfId="0" applyFont="1" applyFill="1" applyAlignment="1">
      <alignment horizontal="center" vertical="center"/>
    </xf>
    <xf numFmtId="170" fontId="64" fillId="29" borderId="13" xfId="0" applyNumberFormat="1" applyFont="1" applyFill="1" applyBorder="1" applyAlignment="1">
      <alignment horizontal="left" vertical="center" wrapText="1"/>
    </xf>
    <xf numFmtId="0" fontId="87" fillId="29" borderId="0" xfId="0" applyFont="1" applyFill="1" applyAlignment="1">
      <alignment horizontal="center"/>
    </xf>
    <xf numFmtId="0" fontId="70" fillId="29" borderId="0" xfId="0" applyFont="1" applyFill="1" applyBorder="1" applyAlignment="1">
      <alignment horizontal="left" vertical="center" wrapText="1"/>
    </xf>
    <xf numFmtId="0" fontId="0" fillId="29" borderId="0" xfId="0" applyFont="1" applyFill="1" applyBorder="1" applyAlignment="1">
      <alignment horizontal="left" vertical="center" wrapText="1"/>
    </xf>
    <xf numFmtId="0" fontId="64" fillId="29" borderId="0" xfId="0" applyFont="1" applyFill="1" applyBorder="1" applyAlignment="1">
      <alignment horizontal="center" vertical="center"/>
    </xf>
    <xf numFmtId="0" fontId="70" fillId="34" borderId="0" xfId="0" applyFont="1" applyFill="1" applyBorder="1" applyAlignment="1">
      <alignment horizontal="left" vertical="center" wrapText="1"/>
    </xf>
    <xf numFmtId="0" fontId="0" fillId="34" borderId="0" xfId="0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2" fillId="29" borderId="15" xfId="0" applyFont="1" applyFill="1" applyBorder="1" applyAlignment="1">
      <alignment horizontal="left" vertical="center" wrapText="1"/>
    </xf>
    <xf numFmtId="0" fontId="82" fillId="29" borderId="14" xfId="0" applyFont="1" applyFill="1" applyBorder="1" applyAlignment="1">
      <alignment horizontal="left" vertical="center" wrapText="1"/>
    </xf>
    <xf numFmtId="0" fontId="82" fillId="29" borderId="16" xfId="0" applyFont="1" applyFill="1" applyBorder="1" applyAlignment="1">
      <alignment horizontal="left" vertical="center" wrapText="1"/>
    </xf>
    <xf numFmtId="0" fontId="62" fillId="29" borderId="14" xfId="0" applyFont="1" applyFill="1" applyBorder="1" applyAlignment="1">
      <alignment horizontal="left" vertical="center" wrapText="1"/>
    </xf>
    <xf numFmtId="43" fontId="62" fillId="29" borderId="15" xfId="353" applyFont="1" applyFill="1" applyBorder="1" applyAlignment="1">
      <alignment horizontal="left" vertical="center" wrapText="1"/>
    </xf>
    <xf numFmtId="43" fontId="62" fillId="29" borderId="14" xfId="353" applyFont="1" applyFill="1" applyBorder="1" applyAlignment="1">
      <alignment horizontal="left" vertical="center" wrapText="1"/>
    </xf>
    <xf numFmtId="43" fontId="62" fillId="29" borderId="16" xfId="353" applyFont="1" applyFill="1" applyBorder="1" applyAlignment="1">
      <alignment horizontal="left" vertical="center" wrapText="1"/>
    </xf>
    <xf numFmtId="0" fontId="62" fillId="29" borderId="16" xfId="0" applyFont="1" applyFill="1" applyBorder="1" applyAlignment="1">
      <alignment horizontal="left" vertical="center" wrapText="1"/>
    </xf>
    <xf numFmtId="0" fontId="80" fillId="29" borderId="0" xfId="0" applyFont="1" applyFill="1" applyBorder="1" applyAlignment="1">
      <alignment horizontal="center" wrapText="1"/>
    </xf>
    <xf numFmtId="0" fontId="91" fillId="29" borderId="0" xfId="0" applyFont="1" applyFill="1" applyAlignment="1">
      <alignment horizontal="center"/>
    </xf>
    <xf numFmtId="0" fontId="65" fillId="29" borderId="15" xfId="0" applyFont="1" applyFill="1" applyBorder="1" applyAlignment="1">
      <alignment horizontal="left" vertical="center" wrapText="1"/>
    </xf>
    <xf numFmtId="0" fontId="65" fillId="29" borderId="14" xfId="0" applyFont="1" applyFill="1" applyBorder="1" applyAlignment="1">
      <alignment horizontal="left" vertical="center" wrapText="1"/>
    </xf>
    <xf numFmtId="0" fontId="89" fillId="29" borderId="14" xfId="0" applyFont="1" applyFill="1" applyBorder="1" applyAlignment="1">
      <alignment horizontal="left" vertical="center" wrapText="1"/>
    </xf>
    <xf numFmtId="0" fontId="89" fillId="29" borderId="16" xfId="0" applyFont="1" applyFill="1" applyBorder="1" applyAlignment="1">
      <alignment horizontal="left" vertical="center" wrapText="1"/>
    </xf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Alignment="1">
      <alignment horizontal="center" vertical="center"/>
    </xf>
    <xf numFmtId="3" fontId="65" fillId="29" borderId="15" xfId="0" applyNumberFormat="1" applyFont="1" applyFill="1" applyBorder="1" applyAlignment="1">
      <alignment horizontal="left" vertical="center" wrapText="1"/>
    </xf>
    <xf numFmtId="3" fontId="65" fillId="29" borderId="14" xfId="0" applyNumberFormat="1" applyFont="1" applyFill="1" applyBorder="1" applyAlignment="1">
      <alignment horizontal="left" vertical="center" wrapText="1"/>
    </xf>
    <xf numFmtId="3" fontId="65" fillId="29" borderId="16" xfId="0" applyNumberFormat="1" applyFont="1" applyFill="1" applyBorder="1" applyAlignment="1">
      <alignment horizontal="left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1"/>
  <sheetViews>
    <sheetView view="pageBreakPreview" zoomScale="60" zoomScaleNormal="75" workbookViewId="0">
      <selection activeCell="F59" sqref="F59"/>
    </sheetView>
  </sheetViews>
  <sheetFormatPr defaultRowHeight="20.25"/>
  <cols>
    <col min="1" max="1" width="65.42578125" style="1" customWidth="1"/>
    <col min="2" max="2" width="17.28515625" style="3" customWidth="1"/>
    <col min="3" max="3" width="18" style="71" customWidth="1"/>
    <col min="4" max="4" width="18" style="3" customWidth="1"/>
    <col min="5" max="5" width="18.7109375" style="75" customWidth="1"/>
    <col min="6" max="6" width="19" style="26" customWidth="1"/>
    <col min="7" max="7" width="18.7109375" style="1" customWidth="1"/>
    <col min="8" max="8" width="24.140625" style="1" customWidth="1"/>
    <col min="9" max="9" width="37.28515625" style="1" customWidth="1"/>
    <col min="10" max="10" width="18.7109375" style="1" customWidth="1"/>
    <col min="11" max="11" width="12.570312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10" ht="112.5" customHeight="1">
      <c r="A1" s="271" t="s">
        <v>522</v>
      </c>
      <c r="B1" s="270"/>
      <c r="C1" s="270"/>
      <c r="D1" s="270"/>
      <c r="E1" s="270"/>
      <c r="F1" s="270"/>
      <c r="G1" s="270"/>
      <c r="H1" s="270"/>
      <c r="I1" s="75"/>
    </row>
    <row r="2" spans="1:10" ht="30" customHeight="1">
      <c r="A2" s="270" t="s">
        <v>18</v>
      </c>
      <c r="B2" s="270"/>
      <c r="C2" s="270"/>
      <c r="D2" s="270"/>
      <c r="E2" s="270"/>
      <c r="F2" s="270"/>
      <c r="G2" s="270"/>
      <c r="H2" s="270"/>
      <c r="I2" s="75"/>
    </row>
    <row r="3" spans="1:10" ht="23.25" customHeight="1">
      <c r="A3" s="75"/>
      <c r="B3" s="88"/>
      <c r="C3" s="89"/>
      <c r="D3" s="88"/>
      <c r="E3" s="88"/>
      <c r="F3" s="88"/>
      <c r="G3" s="88"/>
      <c r="H3" s="90" t="s">
        <v>55</v>
      </c>
      <c r="I3" s="75"/>
    </row>
    <row r="4" spans="1:10" ht="48.75" customHeight="1">
      <c r="A4" s="267" t="s">
        <v>23</v>
      </c>
      <c r="B4" s="268" t="s">
        <v>5</v>
      </c>
      <c r="C4" s="268" t="s">
        <v>117</v>
      </c>
      <c r="D4" s="268"/>
      <c r="E4" s="267" t="s">
        <v>527</v>
      </c>
      <c r="F4" s="267"/>
      <c r="G4" s="267"/>
      <c r="H4" s="267"/>
      <c r="I4" s="75"/>
    </row>
    <row r="5" spans="1:10" ht="47.25" customHeight="1">
      <c r="A5" s="267"/>
      <c r="B5" s="268"/>
      <c r="C5" s="91" t="s">
        <v>523</v>
      </c>
      <c r="D5" s="91" t="s">
        <v>524</v>
      </c>
      <c r="E5" s="92" t="s">
        <v>103</v>
      </c>
      <c r="F5" s="92" t="s">
        <v>104</v>
      </c>
      <c r="G5" s="92" t="s">
        <v>105</v>
      </c>
      <c r="H5" s="92" t="s">
        <v>106</v>
      </c>
      <c r="I5" s="75"/>
    </row>
    <row r="6" spans="1:10" ht="29.25" customHeight="1">
      <c r="A6" s="93">
        <v>1</v>
      </c>
      <c r="B6" s="91">
        <v>2</v>
      </c>
      <c r="C6" s="91">
        <v>3</v>
      </c>
      <c r="D6" s="91">
        <v>4</v>
      </c>
      <c r="E6" s="91">
        <v>5</v>
      </c>
      <c r="F6" s="91">
        <v>6</v>
      </c>
      <c r="G6" s="91">
        <v>7</v>
      </c>
      <c r="H6" s="91">
        <v>8</v>
      </c>
      <c r="I6" s="75"/>
    </row>
    <row r="7" spans="1:10" ht="33" customHeight="1">
      <c r="A7" s="273" t="s">
        <v>95</v>
      </c>
      <c r="B7" s="273"/>
      <c r="C7" s="273"/>
      <c r="D7" s="273"/>
      <c r="E7" s="273"/>
      <c r="F7" s="273"/>
      <c r="G7" s="273"/>
      <c r="H7" s="273"/>
      <c r="I7" s="75"/>
    </row>
    <row r="8" spans="1:10" ht="48.75" customHeight="1">
      <c r="A8" s="94" t="s">
        <v>675</v>
      </c>
      <c r="B8" s="95">
        <v>1000</v>
      </c>
      <c r="C8" s="87">
        <v>152257.79999999999</v>
      </c>
      <c r="D8" s="87">
        <v>269059</v>
      </c>
      <c r="E8" s="87">
        <v>219600</v>
      </c>
      <c r="F8" s="87">
        <v>269059</v>
      </c>
      <c r="G8" s="87">
        <f>F8-E8</f>
        <v>49459</v>
      </c>
      <c r="H8" s="87">
        <f>(F8/E8)*100</f>
        <v>122.52231329690346</v>
      </c>
      <c r="I8" s="96"/>
    </row>
    <row r="9" spans="1:10" ht="47.25" customHeight="1">
      <c r="A9" s="94" t="s">
        <v>65</v>
      </c>
      <c r="B9" s="95">
        <v>1010</v>
      </c>
      <c r="C9" s="87">
        <f>SUM(C10:C14)</f>
        <v>-138471.5</v>
      </c>
      <c r="D9" s="87">
        <f>SUM(D10:D14)</f>
        <v>-244326.2</v>
      </c>
      <c r="E9" s="87">
        <f>SUM(E10:E14)</f>
        <v>-192277</v>
      </c>
      <c r="F9" s="87">
        <f>SUM(F10:F14)</f>
        <v>-244326.2</v>
      </c>
      <c r="G9" s="87">
        <f t="shared" ref="G9:G43" si="0">F9-E9</f>
        <v>-52049.200000000012</v>
      </c>
      <c r="H9" s="87">
        <f t="shared" ref="H9:H43" si="1">(F9/E9)*100</f>
        <v>127.06990435673534</v>
      </c>
      <c r="I9" s="96">
        <f>D9+D16+D25</f>
        <v>-310660.5</v>
      </c>
    </row>
    <row r="10" spans="1:10" ht="30" customHeight="1">
      <c r="A10" s="97" t="s">
        <v>66</v>
      </c>
      <c r="B10" s="93">
        <v>1011</v>
      </c>
      <c r="C10" s="98">
        <v>-23830.3</v>
      </c>
      <c r="D10" s="98">
        <v>-50931.5</v>
      </c>
      <c r="E10" s="98">
        <v>-14037.8</v>
      </c>
      <c r="F10" s="98">
        <v>-50931.5</v>
      </c>
      <c r="G10" s="98">
        <f t="shared" si="0"/>
        <v>-36893.699999999997</v>
      </c>
      <c r="H10" s="98">
        <f t="shared" si="1"/>
        <v>362.81682314892646</v>
      </c>
      <c r="I10" s="96"/>
    </row>
    <row r="11" spans="1:10" ht="28.5" customHeight="1">
      <c r="A11" s="97" t="s">
        <v>2</v>
      </c>
      <c r="B11" s="93">
        <v>1012</v>
      </c>
      <c r="C11" s="98">
        <v>-94926.8</v>
      </c>
      <c r="D11" s="98">
        <v>-153243.4</v>
      </c>
      <c r="E11" s="98">
        <v>-146362</v>
      </c>
      <c r="F11" s="98">
        <v>-153243.4</v>
      </c>
      <c r="G11" s="98">
        <f t="shared" si="0"/>
        <v>-6881.3999999999942</v>
      </c>
      <c r="H11" s="98">
        <f t="shared" si="1"/>
        <v>104.7016302045613</v>
      </c>
      <c r="I11" s="96"/>
      <c r="J11" s="22"/>
    </row>
    <row r="12" spans="1:10" ht="29.25" customHeight="1">
      <c r="A12" s="97" t="s">
        <v>3</v>
      </c>
      <c r="B12" s="93">
        <v>1013</v>
      </c>
      <c r="C12" s="98">
        <v>-19714.400000000001</v>
      </c>
      <c r="D12" s="98">
        <v>-32273.599999999999</v>
      </c>
      <c r="E12" s="98">
        <v>-31877.200000000001</v>
      </c>
      <c r="F12" s="98">
        <v>-32273.599999999999</v>
      </c>
      <c r="G12" s="98">
        <f t="shared" si="0"/>
        <v>-396.39999999999782</v>
      </c>
      <c r="H12" s="98">
        <f t="shared" si="1"/>
        <v>101.24352201573539</v>
      </c>
      <c r="I12" s="96"/>
      <c r="J12" s="22"/>
    </row>
    <row r="13" spans="1:10" ht="29.25" customHeight="1">
      <c r="A13" s="97" t="s">
        <v>4</v>
      </c>
      <c r="B13" s="93">
        <v>1014</v>
      </c>
      <c r="C13" s="98" t="s">
        <v>26</v>
      </c>
      <c r="D13" s="98">
        <v>-7877.7</v>
      </c>
      <c r="E13" s="98" t="s">
        <v>26</v>
      </c>
      <c r="F13" s="98">
        <f>D13</f>
        <v>-7877.7</v>
      </c>
      <c r="G13" s="98"/>
      <c r="H13" s="98"/>
      <c r="I13" s="75"/>
    </row>
    <row r="14" spans="1:10" ht="30" customHeight="1">
      <c r="A14" s="97" t="s">
        <v>49</v>
      </c>
      <c r="B14" s="93">
        <v>1015</v>
      </c>
      <c r="C14" s="98" t="s">
        <v>26</v>
      </c>
      <c r="D14" s="98" t="s">
        <v>26</v>
      </c>
      <c r="E14" s="98" t="s">
        <v>26</v>
      </c>
      <c r="F14" s="98" t="s">
        <v>26</v>
      </c>
      <c r="G14" s="98" t="e">
        <f t="shared" si="0"/>
        <v>#VALUE!</v>
      </c>
      <c r="H14" s="98"/>
      <c r="I14" s="75"/>
    </row>
    <row r="15" spans="1:10" ht="28.5" customHeight="1">
      <c r="A15" s="94" t="s">
        <v>25</v>
      </c>
      <c r="B15" s="93">
        <v>1020</v>
      </c>
      <c r="C15" s="87">
        <f>SUM(C8:C9)</f>
        <v>13786.299999999988</v>
      </c>
      <c r="D15" s="87">
        <f>SUM(D8:D9)</f>
        <v>24732.799999999988</v>
      </c>
      <c r="E15" s="87">
        <f>SUM(E8:E9)</f>
        <v>27323</v>
      </c>
      <c r="F15" s="87">
        <f>SUM(F8:F9)</f>
        <v>24732.799999999988</v>
      </c>
      <c r="G15" s="87">
        <f t="shared" si="0"/>
        <v>-2590.2000000000116</v>
      </c>
      <c r="H15" s="87">
        <f t="shared" si="1"/>
        <v>90.520074662372323</v>
      </c>
      <c r="I15" s="75"/>
    </row>
    <row r="16" spans="1:10" ht="38.25" customHeight="1">
      <c r="A16" s="94" t="s">
        <v>85</v>
      </c>
      <c r="B16" s="95">
        <v>1020</v>
      </c>
      <c r="C16" s="87">
        <f>SUM(C17:C21)</f>
        <v>-34570.400000000001</v>
      </c>
      <c r="D16" s="87">
        <f>SUM(D17:D21)</f>
        <v>-39577.299999999996</v>
      </c>
      <c r="E16" s="87">
        <f>SUM(E17:E21)</f>
        <v>-41384.199999999997</v>
      </c>
      <c r="F16" s="87">
        <f>SUM(F17:F21)</f>
        <v>-39577.299999999996</v>
      </c>
      <c r="G16" s="87">
        <f t="shared" si="0"/>
        <v>1806.9000000000015</v>
      </c>
      <c r="H16" s="87">
        <f t="shared" si="1"/>
        <v>95.63384093446291</v>
      </c>
      <c r="I16" s="96"/>
      <c r="J16" s="22"/>
    </row>
    <row r="17" spans="1:10" ht="27.75" customHeight="1">
      <c r="A17" s="97" t="s">
        <v>66</v>
      </c>
      <c r="B17" s="93">
        <v>1021</v>
      </c>
      <c r="C17" s="98">
        <v>-119.9</v>
      </c>
      <c r="D17" s="98">
        <v>-36.5</v>
      </c>
      <c r="E17" s="98">
        <v>-136</v>
      </c>
      <c r="F17" s="98">
        <v>-36.5</v>
      </c>
      <c r="G17" s="98">
        <f t="shared" si="0"/>
        <v>99.5</v>
      </c>
      <c r="H17" s="98">
        <f t="shared" si="1"/>
        <v>26.838235294117645</v>
      </c>
      <c r="I17" s="75"/>
    </row>
    <row r="18" spans="1:10" ht="27.75" customHeight="1">
      <c r="A18" s="97" t="s">
        <v>2</v>
      </c>
      <c r="B18" s="93">
        <v>1022</v>
      </c>
      <c r="C18" s="98">
        <v>-8548.7000000000007</v>
      </c>
      <c r="D18" s="98">
        <v>-13252.1</v>
      </c>
      <c r="E18" s="98">
        <v>-12225</v>
      </c>
      <c r="F18" s="98">
        <v>-13252.1</v>
      </c>
      <c r="G18" s="98">
        <f t="shared" si="0"/>
        <v>-1027.1000000000004</v>
      </c>
      <c r="H18" s="98">
        <f t="shared" si="1"/>
        <v>108.40163599182004</v>
      </c>
      <c r="I18" s="75"/>
    </row>
    <row r="19" spans="1:10" ht="27.75" customHeight="1">
      <c r="A19" s="97" t="s">
        <v>3</v>
      </c>
      <c r="B19" s="93">
        <v>1023</v>
      </c>
      <c r="C19" s="98">
        <v>-1737.9</v>
      </c>
      <c r="D19" s="98">
        <v>-2665.7</v>
      </c>
      <c r="E19" s="98">
        <v>-2689.5</v>
      </c>
      <c r="F19" s="98">
        <v>-2665.7</v>
      </c>
      <c r="G19" s="98">
        <f t="shared" si="0"/>
        <v>23.800000000000182</v>
      </c>
      <c r="H19" s="98">
        <f t="shared" si="1"/>
        <v>99.115077151886965</v>
      </c>
      <c r="I19" s="75"/>
    </row>
    <row r="20" spans="1:10" ht="27.75" customHeight="1">
      <c r="A20" s="97" t="s">
        <v>4</v>
      </c>
      <c r="B20" s="93">
        <v>1024</v>
      </c>
      <c r="C20" s="98">
        <v>-22353.8</v>
      </c>
      <c r="D20" s="98">
        <v>-20454.900000000001</v>
      </c>
      <c r="E20" s="98">
        <v>-24000</v>
      </c>
      <c r="F20" s="98">
        <f>D20</f>
        <v>-20454.900000000001</v>
      </c>
      <c r="G20" s="98">
        <f t="shared" si="0"/>
        <v>3545.0999999999985</v>
      </c>
      <c r="H20" s="98">
        <f t="shared" si="1"/>
        <v>85.228750000000005</v>
      </c>
      <c r="I20" s="75"/>
    </row>
    <row r="21" spans="1:10" ht="27.75" customHeight="1">
      <c r="A21" s="97" t="s">
        <v>67</v>
      </c>
      <c r="B21" s="93">
        <v>1025</v>
      </c>
      <c r="C21" s="98">
        <v>-1810.1</v>
      </c>
      <c r="D21" s="98">
        <v>-3168.1</v>
      </c>
      <c r="E21" s="98">
        <v>-2333.6999999999998</v>
      </c>
      <c r="F21" s="98">
        <v>-3168.1</v>
      </c>
      <c r="G21" s="98">
        <f t="shared" si="0"/>
        <v>-834.40000000000009</v>
      </c>
      <c r="H21" s="98">
        <f t="shared" si="1"/>
        <v>135.75438145434288</v>
      </c>
      <c r="I21" s="75"/>
    </row>
    <row r="22" spans="1:10" ht="38.25" customHeight="1">
      <c r="A22" s="94" t="s">
        <v>35</v>
      </c>
      <c r="B22" s="95">
        <v>1040</v>
      </c>
      <c r="C22" s="87">
        <f>SUM(C23:C24)</f>
        <v>37224</v>
      </c>
      <c r="D22" s="87">
        <f>SUM(D23:D24)</f>
        <v>37504.9</v>
      </c>
      <c r="E22" s="87">
        <f>SUM(E23:E24)</f>
        <v>26498.6</v>
      </c>
      <c r="F22" s="87">
        <f>SUM(F23:F24)</f>
        <v>37504.9</v>
      </c>
      <c r="G22" s="87">
        <f t="shared" si="0"/>
        <v>11006.300000000003</v>
      </c>
      <c r="H22" s="87">
        <f t="shared" si="1"/>
        <v>141.5354018702875</v>
      </c>
      <c r="I22" s="75"/>
    </row>
    <row r="23" spans="1:10" ht="25.5" customHeight="1">
      <c r="A23" s="97" t="s">
        <v>36</v>
      </c>
      <c r="B23" s="93">
        <v>1041</v>
      </c>
      <c r="C23" s="98"/>
      <c r="D23" s="98"/>
      <c r="E23" s="98"/>
      <c r="F23" s="98"/>
      <c r="G23" s="98">
        <f t="shared" si="0"/>
        <v>0</v>
      </c>
      <c r="H23" s="98"/>
      <c r="I23" s="75"/>
    </row>
    <row r="24" spans="1:10" ht="27.75" customHeight="1">
      <c r="A24" s="97" t="s">
        <v>37</v>
      </c>
      <c r="B24" s="93">
        <v>1042</v>
      </c>
      <c r="C24" s="98">
        <v>37224</v>
      </c>
      <c r="D24" s="98">
        <v>37504.9</v>
      </c>
      <c r="E24" s="98">
        <v>26498.6</v>
      </c>
      <c r="F24" s="98">
        <v>37504.9</v>
      </c>
      <c r="G24" s="98">
        <f t="shared" si="0"/>
        <v>11006.300000000003</v>
      </c>
      <c r="H24" s="98">
        <f t="shared" si="1"/>
        <v>141.5354018702875</v>
      </c>
      <c r="I24" s="75"/>
    </row>
    <row r="25" spans="1:10" ht="39.75" customHeight="1">
      <c r="A25" s="94" t="s">
        <v>12</v>
      </c>
      <c r="B25" s="95">
        <v>1030</v>
      </c>
      <c r="C25" s="87">
        <f>SUM(C26:C30)</f>
        <v>-26932.500000000004</v>
      </c>
      <c r="D25" s="87">
        <f>SUM(D26:D30)</f>
        <v>-26757</v>
      </c>
      <c r="E25" s="87">
        <f>SUM(E26:E30)</f>
        <v>-26502.5</v>
      </c>
      <c r="F25" s="87">
        <f>SUM(F26:F30)</f>
        <v>-26757</v>
      </c>
      <c r="G25" s="87">
        <f t="shared" si="0"/>
        <v>-254.5</v>
      </c>
      <c r="H25" s="87">
        <f t="shared" si="1"/>
        <v>100.9602867653995</v>
      </c>
      <c r="I25" s="96"/>
      <c r="J25" s="21"/>
    </row>
    <row r="26" spans="1:10" ht="27.75" customHeight="1">
      <c r="A26" s="97" t="s">
        <v>66</v>
      </c>
      <c r="B26" s="93">
        <v>1031</v>
      </c>
      <c r="C26" s="98">
        <v>-18020.7</v>
      </c>
      <c r="D26" s="98">
        <v>-12969.6</v>
      </c>
      <c r="E26" s="98">
        <v>-19309</v>
      </c>
      <c r="F26" s="98">
        <v>-12969.6</v>
      </c>
      <c r="G26" s="98">
        <f t="shared" si="0"/>
        <v>6339.4</v>
      </c>
      <c r="H26" s="98">
        <f t="shared" si="1"/>
        <v>67.16867781863381</v>
      </c>
      <c r="I26" s="75"/>
    </row>
    <row r="27" spans="1:10" ht="27.75" customHeight="1">
      <c r="A27" s="97" t="s">
        <v>2</v>
      </c>
      <c r="B27" s="93">
        <v>1032</v>
      </c>
      <c r="C27" s="98">
        <v>-3103.4</v>
      </c>
      <c r="D27" s="98">
        <v>-2993.2</v>
      </c>
      <c r="E27" s="98">
        <v>-2941.1</v>
      </c>
      <c r="F27" s="98">
        <v>-2993.2</v>
      </c>
      <c r="G27" s="98">
        <f>F27-E27</f>
        <v>-52.099999999999909</v>
      </c>
      <c r="H27" s="98">
        <f>(F27/E27)*100</f>
        <v>101.77144605759749</v>
      </c>
      <c r="I27" s="75"/>
    </row>
    <row r="28" spans="1:10" ht="27.75" customHeight="1">
      <c r="A28" s="97" t="s">
        <v>3</v>
      </c>
      <c r="B28" s="93">
        <v>1033</v>
      </c>
      <c r="C28" s="98">
        <v>-682.7</v>
      </c>
      <c r="D28" s="98">
        <v>-658.5</v>
      </c>
      <c r="E28" s="98">
        <v>-646.5</v>
      </c>
      <c r="F28" s="98">
        <v>-658.5</v>
      </c>
      <c r="G28" s="98">
        <f>F28-E28</f>
        <v>-12</v>
      </c>
      <c r="H28" s="98">
        <f>(F28/E28)*100</f>
        <v>101.85614849187937</v>
      </c>
      <c r="I28" s="75"/>
    </row>
    <row r="29" spans="1:10" ht="27.75" customHeight="1">
      <c r="A29" s="97" t="s">
        <v>4</v>
      </c>
      <c r="B29" s="93">
        <v>1034</v>
      </c>
      <c r="C29" s="98" t="s">
        <v>26</v>
      </c>
      <c r="D29" s="98" t="s">
        <v>26</v>
      </c>
      <c r="E29" s="98" t="s">
        <v>26</v>
      </c>
      <c r="F29" s="98" t="s">
        <v>26</v>
      </c>
      <c r="G29" s="98"/>
      <c r="H29" s="98"/>
      <c r="I29" s="75"/>
    </row>
    <row r="30" spans="1:10" ht="27.75" customHeight="1">
      <c r="A30" s="97" t="s">
        <v>68</v>
      </c>
      <c r="B30" s="93">
        <v>1035</v>
      </c>
      <c r="C30" s="98">
        <v>-5125.7</v>
      </c>
      <c r="D30" s="98">
        <v>-10135.700000000001</v>
      </c>
      <c r="E30" s="98">
        <v>-3605.9</v>
      </c>
      <c r="F30" s="98">
        <v>-10135.700000000001</v>
      </c>
      <c r="G30" s="98">
        <f>F30-E30</f>
        <v>-6529.8000000000011</v>
      </c>
      <c r="H30" s="98">
        <f t="shared" si="1"/>
        <v>281.08655259435926</v>
      </c>
      <c r="I30" s="75"/>
    </row>
    <row r="31" spans="1:10" ht="47.25" customHeight="1">
      <c r="A31" s="94" t="s">
        <v>1</v>
      </c>
      <c r="B31" s="93">
        <v>1100</v>
      </c>
      <c r="C31" s="87">
        <f>SUM(C15,C16,C22,C25)</f>
        <v>-10492.600000000017</v>
      </c>
      <c r="D31" s="87">
        <f>SUM(D15,D16,D22,D25)</f>
        <v>-4096.6000000000058</v>
      </c>
      <c r="E31" s="87">
        <f>SUM(E15,E16,E22,E25)</f>
        <v>-14065.099999999999</v>
      </c>
      <c r="F31" s="87">
        <f>SUM(F15,F16,F22,F25)</f>
        <v>-4096.6000000000058</v>
      </c>
      <c r="G31" s="87">
        <f t="shared" si="0"/>
        <v>9968.4999999999927</v>
      </c>
      <c r="H31" s="87">
        <f t="shared" si="1"/>
        <v>29.125992705348747</v>
      </c>
      <c r="I31" s="75"/>
    </row>
    <row r="32" spans="1:10" ht="27.75" customHeight="1">
      <c r="A32" s="94" t="s">
        <v>676</v>
      </c>
      <c r="B32" s="95">
        <v>1130</v>
      </c>
      <c r="C32" s="87"/>
      <c r="D32" s="87"/>
      <c r="E32" s="87"/>
      <c r="F32" s="87"/>
      <c r="G32" s="87"/>
      <c r="H32" s="87"/>
      <c r="I32" s="75"/>
    </row>
    <row r="33" spans="1:9" ht="27.75" customHeight="1">
      <c r="A33" s="99" t="s">
        <v>677</v>
      </c>
      <c r="B33" s="95">
        <v>1140</v>
      </c>
      <c r="C33" s="87" t="s">
        <v>26</v>
      </c>
      <c r="D33" s="87" t="s">
        <v>26</v>
      </c>
      <c r="E33" s="98" t="s">
        <v>26</v>
      </c>
      <c r="F33" s="98" t="s">
        <v>26</v>
      </c>
      <c r="G33" s="87"/>
      <c r="H33" s="87"/>
      <c r="I33" s="75"/>
    </row>
    <row r="34" spans="1:9" ht="27.75" customHeight="1">
      <c r="A34" s="94" t="s">
        <v>678</v>
      </c>
      <c r="B34" s="95">
        <v>1150</v>
      </c>
      <c r="C34" s="87">
        <v>22353.8</v>
      </c>
      <c r="D34" s="87">
        <v>28755.1</v>
      </c>
      <c r="E34" s="87">
        <v>24000</v>
      </c>
      <c r="F34" s="87">
        <v>28755.1</v>
      </c>
      <c r="G34" s="87">
        <f t="shared" si="0"/>
        <v>4755.0999999999985</v>
      </c>
      <c r="H34" s="87">
        <f t="shared" si="1"/>
        <v>119.81291666666667</v>
      </c>
      <c r="I34" s="75"/>
    </row>
    <row r="35" spans="1:9" ht="27.75" customHeight="1">
      <c r="A35" s="94" t="s">
        <v>679</v>
      </c>
      <c r="B35" s="95">
        <v>1160</v>
      </c>
      <c r="C35" s="87" t="s">
        <v>26</v>
      </c>
      <c r="D35" s="87">
        <v>-15.8</v>
      </c>
      <c r="E35" s="87" t="s">
        <v>26</v>
      </c>
      <c r="F35" s="87">
        <v>-15.8</v>
      </c>
      <c r="G35" s="87"/>
      <c r="H35" s="87"/>
      <c r="I35" s="75"/>
    </row>
    <row r="36" spans="1:9" ht="28.5" customHeight="1">
      <c r="A36" s="94" t="s">
        <v>15</v>
      </c>
      <c r="B36" s="95">
        <v>1170</v>
      </c>
      <c r="C36" s="87">
        <f>SUM(C31, C32:C35)</f>
        <v>11861.199999999983</v>
      </c>
      <c r="D36" s="87">
        <f>SUM(D31, D32:D35)</f>
        <v>24642.699999999993</v>
      </c>
      <c r="E36" s="87">
        <f>SUM(E31, E32:E35)</f>
        <v>9934.9000000000015</v>
      </c>
      <c r="F36" s="87">
        <f>SUM(F31, F32:F35)</f>
        <v>24642.699999999993</v>
      </c>
      <c r="G36" s="87">
        <f>F36-E36</f>
        <v>14707.799999999992</v>
      </c>
      <c r="H36" s="87"/>
      <c r="I36" s="75"/>
    </row>
    <row r="37" spans="1:9" ht="27.75" customHeight="1">
      <c r="A37" s="99" t="s">
        <v>28</v>
      </c>
      <c r="B37" s="93">
        <v>1180</v>
      </c>
      <c r="C37" s="98" t="s">
        <v>26</v>
      </c>
      <c r="D37" s="98" t="s">
        <v>26</v>
      </c>
      <c r="E37" s="98" t="s">
        <v>26</v>
      </c>
      <c r="F37" s="98" t="s">
        <v>26</v>
      </c>
      <c r="G37" s="98"/>
      <c r="H37" s="98"/>
      <c r="I37" s="75"/>
    </row>
    <row r="38" spans="1:9" ht="27" customHeight="1">
      <c r="A38" s="99" t="s">
        <v>29</v>
      </c>
      <c r="B38" s="93">
        <v>1181</v>
      </c>
      <c r="C38" s="98"/>
      <c r="D38" s="98"/>
      <c r="E38" s="98"/>
      <c r="F38" s="98"/>
      <c r="G38" s="87"/>
      <c r="H38" s="98"/>
      <c r="I38" s="75"/>
    </row>
    <row r="39" spans="1:9" ht="28.5" customHeight="1">
      <c r="A39" s="94" t="s">
        <v>45</v>
      </c>
      <c r="B39" s="93">
        <v>1200</v>
      </c>
      <c r="C39" s="87">
        <f>SUM(C36:C38)</f>
        <v>11861.199999999983</v>
      </c>
      <c r="D39" s="87">
        <f>SUM(D36:D38)</f>
        <v>24642.699999999993</v>
      </c>
      <c r="E39" s="87">
        <f>SUM(E36:E38)</f>
        <v>9934.9000000000015</v>
      </c>
      <c r="F39" s="87">
        <f>SUM(F36:F38)</f>
        <v>24642.699999999993</v>
      </c>
      <c r="G39" s="87">
        <f t="shared" si="0"/>
        <v>14707.799999999992</v>
      </c>
      <c r="H39" s="87"/>
      <c r="I39" s="75"/>
    </row>
    <row r="40" spans="1:9" ht="33" customHeight="1">
      <c r="A40" s="99" t="s">
        <v>46</v>
      </c>
      <c r="B40" s="93">
        <v>1201</v>
      </c>
      <c r="C40" s="98"/>
      <c r="D40" s="98"/>
      <c r="E40" s="98"/>
      <c r="F40" s="98"/>
      <c r="G40" s="98"/>
      <c r="H40" s="98"/>
      <c r="I40" s="75"/>
    </row>
    <row r="41" spans="1:9" ht="26.25" customHeight="1">
      <c r="A41" s="99" t="s">
        <v>47</v>
      </c>
      <c r="B41" s="93">
        <v>1202</v>
      </c>
      <c r="C41" s="98" t="s">
        <v>26</v>
      </c>
      <c r="D41" s="98" t="s">
        <v>26</v>
      </c>
      <c r="E41" s="98" t="s">
        <v>26</v>
      </c>
      <c r="F41" s="98" t="s">
        <v>26</v>
      </c>
      <c r="G41" s="98"/>
      <c r="H41" s="98"/>
      <c r="I41" s="75"/>
    </row>
    <row r="42" spans="1:9" ht="27.75" customHeight="1">
      <c r="A42" s="94" t="s">
        <v>111</v>
      </c>
      <c r="B42" s="95">
        <v>1210</v>
      </c>
      <c r="C42" s="87">
        <f>SUM(C8,C22,C32,C34,C38)</f>
        <v>211835.59999999998</v>
      </c>
      <c r="D42" s="87">
        <f>SUM(D8,D22,D32,D34,D38)</f>
        <v>335319</v>
      </c>
      <c r="E42" s="87">
        <f>SUM(E8,E22,E32,E34,E38)</f>
        <v>270098.59999999998</v>
      </c>
      <c r="F42" s="87">
        <f>SUM(F8,F22,F32,F34,F38)</f>
        <v>335319</v>
      </c>
      <c r="G42" s="87">
        <f t="shared" si="0"/>
        <v>65220.400000000023</v>
      </c>
      <c r="H42" s="87">
        <f t="shared" si="1"/>
        <v>124.14688561880736</v>
      </c>
      <c r="I42" s="75"/>
    </row>
    <row r="43" spans="1:9" ht="27.75" customHeight="1">
      <c r="A43" s="94" t="s">
        <v>112</v>
      </c>
      <c r="B43" s="95">
        <v>1220</v>
      </c>
      <c r="C43" s="87">
        <f>SUM(C9,C16,C25,C33,C35,C37)</f>
        <v>-199974.39999999999</v>
      </c>
      <c r="D43" s="87">
        <f>SUM(D9,D16,D25,D33,D35,D37)</f>
        <v>-310676.3</v>
      </c>
      <c r="E43" s="87">
        <f>SUM(E9,E16,E25,E33,E35,E37)</f>
        <v>-260163.7</v>
      </c>
      <c r="F43" s="87">
        <f>SUM(F9,F16,F25,F33,F35,F37)</f>
        <v>-310676.3</v>
      </c>
      <c r="G43" s="87">
        <f t="shared" si="0"/>
        <v>-50512.599999999977</v>
      </c>
      <c r="H43" s="87">
        <f t="shared" si="1"/>
        <v>119.41569865434722</v>
      </c>
      <c r="I43" s="75"/>
    </row>
    <row r="44" spans="1:9" ht="33" customHeight="1">
      <c r="A44" s="269" t="s">
        <v>118</v>
      </c>
      <c r="B44" s="269"/>
      <c r="C44" s="269"/>
      <c r="D44" s="269"/>
      <c r="E44" s="269"/>
      <c r="F44" s="269"/>
      <c r="G44" s="269"/>
      <c r="H44" s="269"/>
      <c r="I44" s="75"/>
    </row>
    <row r="45" spans="1:9" ht="33" customHeight="1">
      <c r="A45" s="97" t="s">
        <v>54</v>
      </c>
      <c r="B45" s="91">
        <v>9000</v>
      </c>
      <c r="C45" s="98">
        <f>-(C10+C17+C26)</f>
        <v>41970.9</v>
      </c>
      <c r="D45" s="98">
        <f t="shared" ref="D45:E45" si="2">-(D10+D17+D26)</f>
        <v>63937.599999999999</v>
      </c>
      <c r="E45" s="98">
        <f t="shared" si="2"/>
        <v>33482.800000000003</v>
      </c>
      <c r="F45" s="98">
        <f t="shared" ref="F45" si="3">-(F10+F17+F26)</f>
        <v>63937.599999999999</v>
      </c>
      <c r="G45" s="98">
        <f t="shared" ref="G45:G50" si="4">F45-E45</f>
        <v>30454.799999999996</v>
      </c>
      <c r="H45" s="98">
        <f t="shared" ref="H45:H50" si="5">(F45/E45)*100</f>
        <v>190.95655082609576</v>
      </c>
      <c r="I45" s="96">
        <f>D10+D17+D26</f>
        <v>-63937.599999999999</v>
      </c>
    </row>
    <row r="46" spans="1:9" ht="33" customHeight="1">
      <c r="A46" s="97" t="s">
        <v>2</v>
      </c>
      <c r="B46" s="91">
        <v>9010</v>
      </c>
      <c r="C46" s="98">
        <f>-(C11+C18+C27)</f>
        <v>106578.9</v>
      </c>
      <c r="D46" s="98">
        <f t="shared" ref="D46:E46" si="6">-(D11+D18+D27)</f>
        <v>169488.7</v>
      </c>
      <c r="E46" s="98">
        <f t="shared" si="6"/>
        <v>161528.1</v>
      </c>
      <c r="F46" s="98">
        <f t="shared" ref="F46" si="7">-(F11+F18+F27)</f>
        <v>169488.7</v>
      </c>
      <c r="G46" s="98">
        <f t="shared" si="4"/>
        <v>7960.6000000000058</v>
      </c>
      <c r="H46" s="98">
        <f t="shared" si="5"/>
        <v>104.92830659185614</v>
      </c>
      <c r="I46" s="96">
        <f>F11+F18+F27</f>
        <v>-169488.7</v>
      </c>
    </row>
    <row r="47" spans="1:9" ht="33" customHeight="1">
      <c r="A47" s="97" t="s">
        <v>3</v>
      </c>
      <c r="B47" s="91">
        <v>9020</v>
      </c>
      <c r="C47" s="98">
        <f>-(C12+C19+C28)</f>
        <v>22135.000000000004</v>
      </c>
      <c r="D47" s="98">
        <f t="shared" ref="D47:E47" si="8">-(D12+D19+D28)</f>
        <v>35597.799999999996</v>
      </c>
      <c r="E47" s="98">
        <f t="shared" si="8"/>
        <v>35213.199999999997</v>
      </c>
      <c r="F47" s="98">
        <f t="shared" ref="F47" si="9">-(F12+F19+F28)</f>
        <v>35597.799999999996</v>
      </c>
      <c r="G47" s="98">
        <f t="shared" si="4"/>
        <v>384.59999999999854</v>
      </c>
      <c r="H47" s="98">
        <f t="shared" si="5"/>
        <v>101.09220405984118</v>
      </c>
      <c r="I47" s="96">
        <f>F12+F19+F28</f>
        <v>-35597.799999999996</v>
      </c>
    </row>
    <row r="48" spans="1:9" ht="33" customHeight="1">
      <c r="A48" s="97" t="s">
        <v>4</v>
      </c>
      <c r="B48" s="91">
        <v>9030</v>
      </c>
      <c r="C48" s="98">
        <f>-(C20)</f>
        <v>22353.8</v>
      </c>
      <c r="D48" s="98">
        <f>-(D20+D13)</f>
        <v>28332.600000000002</v>
      </c>
      <c r="E48" s="98">
        <f t="shared" ref="E48" si="10">-(E20)</f>
        <v>24000</v>
      </c>
      <c r="F48" s="98">
        <f>-(F20+F13)</f>
        <v>28332.600000000002</v>
      </c>
      <c r="G48" s="98">
        <f t="shared" si="4"/>
        <v>4332.6000000000022</v>
      </c>
      <c r="H48" s="98">
        <f t="shared" si="5"/>
        <v>118.05250000000001</v>
      </c>
      <c r="I48" s="75"/>
    </row>
    <row r="49" spans="1:9" ht="33" customHeight="1">
      <c r="A49" s="97" t="s">
        <v>6</v>
      </c>
      <c r="B49" s="91">
        <v>9040</v>
      </c>
      <c r="C49" s="98">
        <f>-(C21+C30)</f>
        <v>6935.7999999999993</v>
      </c>
      <c r="D49" s="98">
        <f>-(D21+D30+D35)</f>
        <v>13319.6</v>
      </c>
      <c r="E49" s="98">
        <f t="shared" ref="E49" si="11">-(E21+E30)</f>
        <v>5939.6</v>
      </c>
      <c r="F49" s="98">
        <f>-(F21+F30+F35)</f>
        <v>13319.6</v>
      </c>
      <c r="G49" s="98">
        <f t="shared" si="4"/>
        <v>7380</v>
      </c>
      <c r="H49" s="98">
        <f t="shared" si="5"/>
        <v>224.25079129907738</v>
      </c>
      <c r="I49" s="75"/>
    </row>
    <row r="50" spans="1:9" ht="33" customHeight="1">
      <c r="A50" s="100" t="s">
        <v>9</v>
      </c>
      <c r="B50" s="101">
        <v>9050</v>
      </c>
      <c r="C50" s="87">
        <f>SUM(C45:C49)</f>
        <v>199974.39999999997</v>
      </c>
      <c r="D50" s="87">
        <f>SUM(D45:D49)</f>
        <v>310676.3</v>
      </c>
      <c r="E50" s="87">
        <f>SUM(E45:E49)</f>
        <v>260163.70000000004</v>
      </c>
      <c r="F50" s="87">
        <f>SUM(F45:F49)</f>
        <v>310676.3</v>
      </c>
      <c r="G50" s="87">
        <f t="shared" si="4"/>
        <v>50512.599999999948</v>
      </c>
      <c r="H50" s="87">
        <f t="shared" si="5"/>
        <v>119.41569865434722</v>
      </c>
      <c r="I50" s="96">
        <f>D30+D21</f>
        <v>-13303.800000000001</v>
      </c>
    </row>
    <row r="51" spans="1:9" ht="33" customHeight="1">
      <c r="A51" s="264" t="s">
        <v>96</v>
      </c>
      <c r="B51" s="264"/>
      <c r="C51" s="264"/>
      <c r="D51" s="264"/>
      <c r="E51" s="264"/>
      <c r="F51" s="264"/>
      <c r="G51" s="264"/>
      <c r="H51" s="264"/>
      <c r="I51" s="75"/>
    </row>
    <row r="52" spans="1:9" ht="69" customHeight="1">
      <c r="A52" s="102" t="s">
        <v>121</v>
      </c>
      <c r="B52" s="95">
        <v>2110</v>
      </c>
      <c r="C52" s="87">
        <f>SUM(C53:C56)</f>
        <v>-2110.3000000000002</v>
      </c>
      <c r="D52" s="87">
        <f>SUM(D53:D56)</f>
        <v>-3104</v>
      </c>
      <c r="E52" s="87">
        <f>SUM(E53:E56)</f>
        <v>-2978</v>
      </c>
      <c r="F52" s="87">
        <f>SUM(F53:F56)</f>
        <v>-3104</v>
      </c>
      <c r="G52" s="87">
        <f>F52-E52</f>
        <v>-126</v>
      </c>
      <c r="H52" s="87">
        <f>(F52/E52)*100</f>
        <v>104.23102753525856</v>
      </c>
      <c r="I52" s="75"/>
    </row>
    <row r="53" spans="1:9" ht="44.25" customHeight="1">
      <c r="A53" s="97" t="s">
        <v>51</v>
      </c>
      <c r="B53" s="93">
        <v>2111</v>
      </c>
      <c r="C53" s="98">
        <v>-511.6</v>
      </c>
      <c r="D53" s="98">
        <v>-561.70000000000005</v>
      </c>
      <c r="E53" s="98">
        <v>-555</v>
      </c>
      <c r="F53" s="98">
        <v>-561.70000000000005</v>
      </c>
      <c r="G53" s="98">
        <f>F53-E53</f>
        <v>-6.7000000000000455</v>
      </c>
      <c r="H53" s="98">
        <f t="shared" ref="H53:H68" si="12">(F53/E53)*100</f>
        <v>101.20720720720722</v>
      </c>
      <c r="I53" s="75"/>
    </row>
    <row r="54" spans="1:9" ht="45.75" customHeight="1">
      <c r="A54" s="103" t="s">
        <v>52</v>
      </c>
      <c r="B54" s="93">
        <v>2112</v>
      </c>
      <c r="C54" s="98" t="s">
        <v>26</v>
      </c>
      <c r="D54" s="98" t="s">
        <v>26</v>
      </c>
      <c r="E54" s="98" t="s">
        <v>26</v>
      </c>
      <c r="F54" s="98" t="s">
        <v>26</v>
      </c>
      <c r="G54" s="98"/>
      <c r="H54" s="98"/>
      <c r="I54" s="75"/>
    </row>
    <row r="55" spans="1:9" ht="28.5" customHeight="1">
      <c r="A55" s="97" t="s">
        <v>59</v>
      </c>
      <c r="B55" s="93">
        <v>2113</v>
      </c>
      <c r="C55" s="98">
        <v>-1598.7</v>
      </c>
      <c r="D55" s="104">
        <v>-2542.3000000000002</v>
      </c>
      <c r="E55" s="98">
        <v>-2423</v>
      </c>
      <c r="F55" s="104">
        <f>D55</f>
        <v>-2542.3000000000002</v>
      </c>
      <c r="G55" s="98">
        <f>F55-E55</f>
        <v>-119.30000000000018</v>
      </c>
      <c r="H55" s="98">
        <f t="shared" si="12"/>
        <v>104.92364836978953</v>
      </c>
      <c r="I55" s="75"/>
    </row>
    <row r="56" spans="1:9" ht="33" customHeight="1">
      <c r="A56" s="97" t="s">
        <v>40</v>
      </c>
      <c r="B56" s="93">
        <v>2114</v>
      </c>
      <c r="C56" s="98" t="s">
        <v>26</v>
      </c>
      <c r="D56" s="98" t="s">
        <v>26</v>
      </c>
      <c r="E56" s="98" t="s">
        <v>26</v>
      </c>
      <c r="F56" s="98" t="s">
        <v>26</v>
      </c>
      <c r="G56" s="98"/>
      <c r="H56" s="98"/>
      <c r="I56" s="75"/>
    </row>
    <row r="57" spans="1:9" ht="43.5" customHeight="1">
      <c r="A57" s="105" t="s">
        <v>56</v>
      </c>
      <c r="B57" s="101">
        <v>2120</v>
      </c>
      <c r="C57" s="87">
        <f>SUM(C58:C63)</f>
        <v>-19184.5</v>
      </c>
      <c r="D57" s="87">
        <f>SUM(D58:D63)</f>
        <v>-30526.6</v>
      </c>
      <c r="E57" s="87">
        <f>SUM(E58:E63)</f>
        <v>-29075.399999999998</v>
      </c>
      <c r="F57" s="87">
        <f>SUM(F58:F63)</f>
        <v>-30526.6</v>
      </c>
      <c r="G57" s="87">
        <f>F57-E57</f>
        <v>-1451.2000000000007</v>
      </c>
      <c r="H57" s="87">
        <f t="shared" si="12"/>
        <v>104.99116091266157</v>
      </c>
      <c r="I57" s="75"/>
    </row>
    <row r="58" spans="1:9" ht="36" customHeight="1">
      <c r="A58" s="103" t="s">
        <v>38</v>
      </c>
      <c r="B58" s="91">
        <v>2121</v>
      </c>
      <c r="C58" s="98" t="s">
        <v>26</v>
      </c>
      <c r="D58" s="98" t="s">
        <v>26</v>
      </c>
      <c r="E58" s="98" t="s">
        <v>26</v>
      </c>
      <c r="F58" s="98" t="s">
        <v>26</v>
      </c>
      <c r="G58" s="87"/>
      <c r="H58" s="98"/>
      <c r="I58" s="75"/>
    </row>
    <row r="59" spans="1:9" ht="33.75" customHeight="1">
      <c r="A59" s="97" t="s">
        <v>14</v>
      </c>
      <c r="B59" s="91">
        <v>2122</v>
      </c>
      <c r="C59" s="98">
        <v>-19184.2</v>
      </c>
      <c r="D59" s="98">
        <v>-30508</v>
      </c>
      <c r="E59" s="98">
        <v>-29075.1</v>
      </c>
      <c r="F59" s="98">
        <f>D59</f>
        <v>-30508</v>
      </c>
      <c r="G59" s="98">
        <f>F59-E59</f>
        <v>-1432.9000000000015</v>
      </c>
      <c r="H59" s="98">
        <f t="shared" si="12"/>
        <v>104.92827195779206</v>
      </c>
      <c r="I59" s="75"/>
    </row>
    <row r="60" spans="1:9" ht="31.5" customHeight="1">
      <c r="A60" s="97" t="s">
        <v>43</v>
      </c>
      <c r="B60" s="91">
        <v>2123</v>
      </c>
      <c r="C60" s="98">
        <v>-0.3</v>
      </c>
      <c r="D60" s="104">
        <v>-18.600000000000001</v>
      </c>
      <c r="E60" s="104">
        <v>-0.3</v>
      </c>
      <c r="F60" s="98">
        <v>-18.600000000000001</v>
      </c>
      <c r="G60" s="98">
        <f>F60-E60</f>
        <v>-18.3</v>
      </c>
      <c r="H60" s="98">
        <f>(F60/E60)*100</f>
        <v>6200.0000000000009</v>
      </c>
      <c r="I60" s="75"/>
    </row>
    <row r="61" spans="1:9" ht="31.5" customHeight="1">
      <c r="A61" s="97" t="s">
        <v>44</v>
      </c>
      <c r="B61" s="91">
        <v>2124</v>
      </c>
      <c r="C61" s="98" t="s">
        <v>26</v>
      </c>
      <c r="D61" s="98" t="s">
        <v>26</v>
      </c>
      <c r="E61" s="98" t="s">
        <v>26</v>
      </c>
      <c r="F61" s="98" t="s">
        <v>26</v>
      </c>
      <c r="G61" s="98"/>
      <c r="H61" s="98"/>
      <c r="I61" s="75"/>
    </row>
    <row r="62" spans="1:9" ht="84.75" customHeight="1">
      <c r="A62" s="97" t="s">
        <v>113</v>
      </c>
      <c r="B62" s="91">
        <v>2125</v>
      </c>
      <c r="C62" s="98" t="s">
        <v>26</v>
      </c>
      <c r="D62" s="98" t="s">
        <v>26</v>
      </c>
      <c r="E62" s="98" t="s">
        <v>26</v>
      </c>
      <c r="F62" s="98" t="s">
        <v>26</v>
      </c>
      <c r="G62" s="98"/>
      <c r="H62" s="98"/>
      <c r="I62" s="75"/>
    </row>
    <row r="63" spans="1:9" ht="31.5" customHeight="1">
      <c r="A63" s="97" t="s">
        <v>40</v>
      </c>
      <c r="B63" s="91">
        <v>2126</v>
      </c>
      <c r="C63" s="98" t="s">
        <v>26</v>
      </c>
      <c r="D63" s="98" t="s">
        <v>26</v>
      </c>
      <c r="E63" s="98" t="s">
        <v>26</v>
      </c>
      <c r="F63" s="98" t="s">
        <v>26</v>
      </c>
      <c r="G63" s="98"/>
      <c r="H63" s="98"/>
      <c r="I63" s="75"/>
    </row>
    <row r="64" spans="1:9" ht="48" customHeight="1">
      <c r="A64" s="102" t="s">
        <v>57</v>
      </c>
      <c r="B64" s="101">
        <v>2130</v>
      </c>
      <c r="C64" s="87">
        <f>SUM(C65:C67)</f>
        <v>-23013.500000000004</v>
      </c>
      <c r="D64" s="87">
        <f>SUM(D65:D67)</f>
        <v>-36991.999999999993</v>
      </c>
      <c r="E64" s="87">
        <f>SUM(E65:E67)</f>
        <v>-36508</v>
      </c>
      <c r="F64" s="87">
        <f>SUM(F65:F67)</f>
        <v>-36991.999999999993</v>
      </c>
      <c r="G64" s="87">
        <f>F64-E64</f>
        <v>-483.99999999999272</v>
      </c>
      <c r="H64" s="87">
        <f t="shared" si="12"/>
        <v>101.3257368248055</v>
      </c>
      <c r="I64" s="75"/>
    </row>
    <row r="65" spans="1:9" ht="33" customHeight="1">
      <c r="A65" s="97" t="s">
        <v>41</v>
      </c>
      <c r="B65" s="91">
        <v>2131</v>
      </c>
      <c r="C65" s="98" t="s">
        <v>26</v>
      </c>
      <c r="D65" s="98" t="s">
        <v>26</v>
      </c>
      <c r="E65" s="98" t="s">
        <v>26</v>
      </c>
      <c r="F65" s="98" t="s">
        <v>26</v>
      </c>
      <c r="G65" s="87"/>
      <c r="H65" s="98"/>
      <c r="I65" s="75"/>
    </row>
    <row r="66" spans="1:9" ht="44.25" customHeight="1">
      <c r="A66" s="97" t="s">
        <v>42</v>
      </c>
      <c r="B66" s="91">
        <v>2132</v>
      </c>
      <c r="C66" s="98">
        <f>-C47</f>
        <v>-22135.000000000004</v>
      </c>
      <c r="D66" s="98">
        <f t="shared" ref="D66:F66" si="13">-D47</f>
        <v>-35597.799999999996</v>
      </c>
      <c r="E66" s="98">
        <f t="shared" si="13"/>
        <v>-35213.199999999997</v>
      </c>
      <c r="F66" s="98">
        <f t="shared" si="13"/>
        <v>-35597.799999999996</v>
      </c>
      <c r="G66" s="98">
        <f>F66-E66</f>
        <v>-384.59999999999854</v>
      </c>
      <c r="H66" s="98">
        <f t="shared" si="12"/>
        <v>101.09220405984118</v>
      </c>
      <c r="I66" s="75"/>
    </row>
    <row r="67" spans="1:9" ht="42" customHeight="1">
      <c r="A67" s="97" t="s">
        <v>680</v>
      </c>
      <c r="B67" s="91">
        <v>2133</v>
      </c>
      <c r="C67" s="98">
        <v>-878.5</v>
      </c>
      <c r="D67" s="98">
        <v>-1394.2</v>
      </c>
      <c r="E67" s="98">
        <v>-1294.8</v>
      </c>
      <c r="F67" s="98">
        <v>-1394.2</v>
      </c>
      <c r="G67" s="98">
        <f>F67-E67</f>
        <v>-99.400000000000091</v>
      </c>
      <c r="H67" s="98">
        <f t="shared" si="12"/>
        <v>107.67686129131913</v>
      </c>
      <c r="I67" s="75"/>
    </row>
    <row r="68" spans="1:9" ht="30.75" customHeight="1">
      <c r="A68" s="105" t="s">
        <v>53</v>
      </c>
      <c r="B68" s="101">
        <v>2200</v>
      </c>
      <c r="C68" s="87">
        <f>SUM(C52+C57+C64)</f>
        <v>-44308.3</v>
      </c>
      <c r="D68" s="87">
        <f>SUM(D52+D57+D64)</f>
        <v>-70622.599999999991</v>
      </c>
      <c r="E68" s="87">
        <f>SUM(E52+E57+E64)</f>
        <v>-68561.399999999994</v>
      </c>
      <c r="F68" s="87">
        <f>SUM(F52+F57+F64)</f>
        <v>-70622.599999999991</v>
      </c>
      <c r="G68" s="87">
        <f>F68-E68</f>
        <v>-2061.1999999999971</v>
      </c>
      <c r="H68" s="87">
        <f t="shared" si="12"/>
        <v>103.0063563462823</v>
      </c>
      <c r="I68" s="75"/>
    </row>
    <row r="69" spans="1:9" ht="33" customHeight="1">
      <c r="A69" s="272" t="s">
        <v>97</v>
      </c>
      <c r="B69" s="272"/>
      <c r="C69" s="272"/>
      <c r="D69" s="272"/>
      <c r="E69" s="272"/>
      <c r="F69" s="272"/>
      <c r="G69" s="272"/>
      <c r="H69" s="272"/>
      <c r="I69" s="75"/>
    </row>
    <row r="70" spans="1:9" ht="33" customHeight="1">
      <c r="A70" s="94" t="s">
        <v>19</v>
      </c>
      <c r="B70" s="95">
        <v>4000</v>
      </c>
      <c r="C70" s="87">
        <f>SUM(C71:C77)</f>
        <v>-26544</v>
      </c>
      <c r="D70" s="87">
        <f>SUM(D71:D77)</f>
        <v>-51176.100000000006</v>
      </c>
      <c r="E70" s="87">
        <f>SUM(E71:E77)</f>
        <v>-24446.799999999999</v>
      </c>
      <c r="F70" s="87">
        <f>SUM(F71:F77)</f>
        <v>-51176.100000000006</v>
      </c>
      <c r="G70" s="87">
        <f>F70-E70</f>
        <v>-26729.300000000007</v>
      </c>
      <c r="H70" s="87">
        <f>(F70/E70)*100</f>
        <v>209.33660029124468</v>
      </c>
      <c r="I70" s="75"/>
    </row>
    <row r="71" spans="1:9" ht="37.5" customHeight="1">
      <c r="A71" s="97" t="s">
        <v>60</v>
      </c>
      <c r="B71" s="93">
        <v>4010</v>
      </c>
      <c r="C71" s="98" t="s">
        <v>26</v>
      </c>
      <c r="D71" s="98" t="s">
        <v>26</v>
      </c>
      <c r="E71" s="98" t="s">
        <v>26</v>
      </c>
      <c r="F71" s="98" t="s">
        <v>26</v>
      </c>
      <c r="G71" s="98"/>
      <c r="H71" s="98"/>
      <c r="I71" s="75"/>
    </row>
    <row r="72" spans="1:9" ht="48.75" customHeight="1">
      <c r="A72" s="97" t="s">
        <v>681</v>
      </c>
      <c r="B72" s="93">
        <v>4020</v>
      </c>
      <c r="C72" s="98">
        <v>-14345.2</v>
      </c>
      <c r="D72" s="98">
        <v>-33774.199999999997</v>
      </c>
      <c r="E72" s="98">
        <v>-16376.4</v>
      </c>
      <c r="F72" s="98">
        <v>-33774.199999999997</v>
      </c>
      <c r="G72" s="98">
        <f>F72-E72</f>
        <v>-17397.799999999996</v>
      </c>
      <c r="H72" s="98">
        <f>(F72/E72)*100</f>
        <v>206.23702401016092</v>
      </c>
      <c r="I72" s="75"/>
    </row>
    <row r="73" spans="1:9" ht="48.75" customHeight="1">
      <c r="A73" s="97" t="s">
        <v>69</v>
      </c>
      <c r="B73" s="93">
        <v>4030</v>
      </c>
      <c r="C73" s="98">
        <v>-2031.1</v>
      </c>
      <c r="D73" s="98">
        <v>-2662.8</v>
      </c>
      <c r="E73" s="98" t="s">
        <v>26</v>
      </c>
      <c r="F73" s="98">
        <v>-2662.8</v>
      </c>
      <c r="G73" s="227" t="e">
        <f>F73-E73</f>
        <v>#VALUE!</v>
      </c>
      <c r="H73" s="227" t="e">
        <f>(F73/E73)*100</f>
        <v>#VALUE!</v>
      </c>
      <c r="I73" s="75"/>
    </row>
    <row r="74" spans="1:9" ht="49.5" customHeight="1">
      <c r="A74" s="97" t="s">
        <v>682</v>
      </c>
      <c r="B74" s="93">
        <v>4040</v>
      </c>
      <c r="C74" s="98" t="s">
        <v>26</v>
      </c>
      <c r="D74" s="98" t="s">
        <v>26</v>
      </c>
      <c r="E74" s="98" t="s">
        <v>26</v>
      </c>
      <c r="F74" s="98" t="s">
        <v>26</v>
      </c>
      <c r="G74" s="227" t="e">
        <f>F74-E74</f>
        <v>#VALUE!</v>
      </c>
      <c r="H74" s="227" t="e">
        <f>(F74/E74)*100</f>
        <v>#VALUE!</v>
      </c>
      <c r="I74" s="75"/>
    </row>
    <row r="75" spans="1:9" ht="73.5" customHeight="1">
      <c r="A75" s="97" t="s">
        <v>61</v>
      </c>
      <c r="B75" s="93">
        <v>4050</v>
      </c>
      <c r="C75" s="98">
        <v>-9004.1</v>
      </c>
      <c r="D75" s="98">
        <v>-14040.3</v>
      </c>
      <c r="E75" s="98">
        <v>-8045.4</v>
      </c>
      <c r="F75" s="98">
        <v>-14040.3</v>
      </c>
      <c r="G75" s="98">
        <f>F75-E75</f>
        <v>-5994.9</v>
      </c>
      <c r="H75" s="98">
        <f>(F75/E75)*100</f>
        <v>174.51338653143412</v>
      </c>
      <c r="I75" s="75"/>
    </row>
    <row r="76" spans="1:9" ht="36.75" customHeight="1">
      <c r="A76" s="97" t="s">
        <v>62</v>
      </c>
      <c r="B76" s="93">
        <v>4060</v>
      </c>
      <c r="C76" s="98">
        <v>-1163.5999999999999</v>
      </c>
      <c r="D76" s="98">
        <v>-698.8</v>
      </c>
      <c r="E76" s="98">
        <v>-25</v>
      </c>
      <c r="F76" s="98">
        <v>-698.8</v>
      </c>
      <c r="G76" s="240">
        <f>F76-E76</f>
        <v>-673.8</v>
      </c>
      <c r="H76" s="98">
        <f>(F76/E76)*100</f>
        <v>2795.2</v>
      </c>
      <c r="I76" s="75"/>
    </row>
    <row r="77" spans="1:9" ht="39.75" customHeight="1">
      <c r="A77" s="97" t="s">
        <v>49</v>
      </c>
      <c r="B77" s="93">
        <v>4070</v>
      </c>
      <c r="C77" s="98" t="s">
        <v>26</v>
      </c>
      <c r="D77" s="98" t="s">
        <v>26</v>
      </c>
      <c r="E77" s="98" t="s">
        <v>26</v>
      </c>
      <c r="F77" s="98" t="s">
        <v>26</v>
      </c>
      <c r="G77" s="98"/>
      <c r="H77" s="98"/>
      <c r="I77" s="75"/>
    </row>
    <row r="78" spans="1:9" ht="36.75" customHeight="1">
      <c r="A78" s="264" t="s">
        <v>98</v>
      </c>
      <c r="B78" s="264"/>
      <c r="C78" s="264"/>
      <c r="D78" s="264"/>
      <c r="E78" s="264"/>
      <c r="F78" s="264"/>
      <c r="G78" s="264"/>
      <c r="H78" s="264"/>
      <c r="I78" s="75"/>
    </row>
    <row r="79" spans="1:9" ht="46.5" customHeight="1">
      <c r="A79" s="267" t="s">
        <v>23</v>
      </c>
      <c r="B79" s="268" t="s">
        <v>5</v>
      </c>
      <c r="C79" s="268" t="s">
        <v>117</v>
      </c>
      <c r="D79" s="268"/>
      <c r="E79" s="267" t="s">
        <v>527</v>
      </c>
      <c r="F79" s="267"/>
      <c r="G79" s="267"/>
      <c r="H79" s="267"/>
      <c r="I79" s="75"/>
    </row>
    <row r="80" spans="1:9" ht="45" customHeight="1">
      <c r="A80" s="267"/>
      <c r="B80" s="268"/>
      <c r="C80" s="91" t="s">
        <v>525</v>
      </c>
      <c r="D80" s="91" t="s">
        <v>526</v>
      </c>
      <c r="E80" s="92" t="s">
        <v>103</v>
      </c>
      <c r="F80" s="92" t="s">
        <v>104</v>
      </c>
      <c r="G80" s="92" t="s">
        <v>105</v>
      </c>
      <c r="H80" s="92" t="s">
        <v>106</v>
      </c>
      <c r="I80" s="75"/>
    </row>
    <row r="81" spans="1:9" s="14" customFormat="1" ht="86.25" customHeight="1">
      <c r="A81" s="105" t="s">
        <v>683</v>
      </c>
      <c r="B81" s="106" t="s">
        <v>30</v>
      </c>
      <c r="C81" s="107">
        <f>SUM(C82:C84)</f>
        <v>801</v>
      </c>
      <c r="D81" s="107">
        <f>SUM(D82:D84)</f>
        <v>1114</v>
      </c>
      <c r="E81" s="107">
        <f>SUM(E82:E84)</f>
        <v>1135</v>
      </c>
      <c r="F81" s="107">
        <f>SUM(F82:F84)</f>
        <v>1114</v>
      </c>
      <c r="G81" s="107">
        <f>F81-E81</f>
        <v>-21</v>
      </c>
      <c r="H81" s="98">
        <f>F81/E81*100</f>
        <v>98.149779735682813</v>
      </c>
      <c r="I81" s="71"/>
    </row>
    <row r="82" spans="1:9" ht="27.75" customHeight="1">
      <c r="A82" s="99" t="s">
        <v>21</v>
      </c>
      <c r="B82" s="93" t="s">
        <v>31</v>
      </c>
      <c r="C82" s="108">
        <v>1</v>
      </c>
      <c r="D82" s="108">
        <v>1</v>
      </c>
      <c r="E82" s="107">
        <v>1</v>
      </c>
      <c r="F82" s="108">
        <v>1</v>
      </c>
      <c r="G82" s="107">
        <f t="shared" ref="G82:G96" si="14">F82-E82</f>
        <v>0</v>
      </c>
      <c r="H82" s="98">
        <f t="shared" ref="H82:H96" si="15">F82/E82*100</f>
        <v>100</v>
      </c>
      <c r="I82" s="75"/>
    </row>
    <row r="83" spans="1:9" ht="27.75" customHeight="1">
      <c r="A83" s="99" t="s">
        <v>24</v>
      </c>
      <c r="B83" s="93" t="s">
        <v>32</v>
      </c>
      <c r="C83" s="108">
        <v>46</v>
      </c>
      <c r="D83" s="108">
        <v>64</v>
      </c>
      <c r="E83" s="107">
        <v>57</v>
      </c>
      <c r="F83" s="108">
        <v>64</v>
      </c>
      <c r="G83" s="107">
        <f t="shared" si="14"/>
        <v>7</v>
      </c>
      <c r="H83" s="98">
        <f t="shared" si="15"/>
        <v>112.28070175438596</v>
      </c>
      <c r="I83" s="75"/>
    </row>
    <row r="84" spans="1:9" ht="27.75" customHeight="1">
      <c r="A84" s="99" t="s">
        <v>22</v>
      </c>
      <c r="B84" s="93" t="s">
        <v>33</v>
      </c>
      <c r="C84" s="108">
        <v>754</v>
      </c>
      <c r="D84" s="108">
        <v>1049</v>
      </c>
      <c r="E84" s="107">
        <v>1077</v>
      </c>
      <c r="F84" s="108">
        <v>1049</v>
      </c>
      <c r="G84" s="107">
        <f t="shared" si="14"/>
        <v>-28</v>
      </c>
      <c r="H84" s="98">
        <f t="shared" si="15"/>
        <v>97.400185701021357</v>
      </c>
      <c r="I84" s="75"/>
    </row>
    <row r="85" spans="1:9" ht="27.75" customHeight="1">
      <c r="A85" s="94" t="s">
        <v>70</v>
      </c>
      <c r="B85" s="95" t="s">
        <v>34</v>
      </c>
      <c r="C85" s="87">
        <f>SUM(C86:C88)</f>
        <v>106578.90000000001</v>
      </c>
      <c r="D85" s="87">
        <f>SUM(D86:D88)</f>
        <v>169488.7</v>
      </c>
      <c r="E85" s="87">
        <f>SUM(E86:E88)</f>
        <v>161096.5</v>
      </c>
      <c r="F85" s="87">
        <f>SUM(F86:F88)</f>
        <v>169488.7</v>
      </c>
      <c r="G85" s="109">
        <f t="shared" si="14"/>
        <v>8392.2000000000116</v>
      </c>
      <c r="H85" s="87">
        <f t="shared" si="15"/>
        <v>105.2094241650191</v>
      </c>
      <c r="I85" s="75"/>
    </row>
    <row r="86" spans="1:9" ht="27.75" customHeight="1">
      <c r="A86" s="99" t="s">
        <v>21</v>
      </c>
      <c r="B86" s="93">
        <v>8011</v>
      </c>
      <c r="C86" s="98">
        <v>514.9</v>
      </c>
      <c r="D86" s="98">
        <v>600.1</v>
      </c>
      <c r="E86" s="98">
        <v>600</v>
      </c>
      <c r="F86" s="98">
        <v>600.1</v>
      </c>
      <c r="G86" s="107">
        <f t="shared" si="14"/>
        <v>0.10000000000002274</v>
      </c>
      <c r="H86" s="98">
        <f t="shared" si="15"/>
        <v>100.01666666666667</v>
      </c>
      <c r="I86" s="75"/>
    </row>
    <row r="87" spans="1:9" ht="27.75" customHeight="1">
      <c r="A87" s="99" t="s">
        <v>24</v>
      </c>
      <c r="B87" s="93">
        <v>8012</v>
      </c>
      <c r="C87" s="98">
        <v>8548.7000000000007</v>
      </c>
      <c r="D87" s="98">
        <v>13252.1</v>
      </c>
      <c r="E87" s="98">
        <v>12225</v>
      </c>
      <c r="F87" s="98">
        <v>13252.1</v>
      </c>
      <c r="G87" s="107">
        <f t="shared" si="14"/>
        <v>1027.1000000000004</v>
      </c>
      <c r="H87" s="98">
        <f t="shared" si="15"/>
        <v>108.40163599182004</v>
      </c>
      <c r="I87" s="75"/>
    </row>
    <row r="88" spans="1:9" ht="27.75" customHeight="1">
      <c r="A88" s="99" t="s">
        <v>22</v>
      </c>
      <c r="B88" s="93">
        <v>8013</v>
      </c>
      <c r="C88" s="98">
        <v>97515.3</v>
      </c>
      <c r="D88" s="98">
        <v>155636.5</v>
      </c>
      <c r="E88" s="98">
        <v>148271.5</v>
      </c>
      <c r="F88" s="98">
        <v>155636.5</v>
      </c>
      <c r="G88" s="107">
        <f t="shared" si="14"/>
        <v>7365</v>
      </c>
      <c r="H88" s="98">
        <f t="shared" si="15"/>
        <v>104.96723915250065</v>
      </c>
      <c r="I88" s="75"/>
    </row>
    <row r="89" spans="1:9" ht="27.75" customHeight="1">
      <c r="A89" s="94" t="s">
        <v>2</v>
      </c>
      <c r="B89" s="95">
        <v>8020</v>
      </c>
      <c r="C89" s="87">
        <f>SUM(C90:C92)</f>
        <v>106578.90000000001</v>
      </c>
      <c r="D89" s="87">
        <f>SUM(D90:D92)</f>
        <v>169488.7</v>
      </c>
      <c r="E89" s="87">
        <f>SUM(E90:E92)</f>
        <v>161096.5</v>
      </c>
      <c r="F89" s="87">
        <f>SUM(F90:F92)</f>
        <v>169488.7</v>
      </c>
      <c r="G89" s="109">
        <f t="shared" si="14"/>
        <v>8392.2000000000116</v>
      </c>
      <c r="H89" s="87">
        <f t="shared" si="15"/>
        <v>105.2094241650191</v>
      </c>
      <c r="I89" s="75"/>
    </row>
    <row r="90" spans="1:9" ht="27.75" customHeight="1">
      <c r="A90" s="99" t="s">
        <v>21</v>
      </c>
      <c r="B90" s="93">
        <v>8021</v>
      </c>
      <c r="C90" s="98">
        <v>514.9</v>
      </c>
      <c r="D90" s="98">
        <v>600.1</v>
      </c>
      <c r="E90" s="98">
        <v>600</v>
      </c>
      <c r="F90" s="98">
        <v>600.1</v>
      </c>
      <c r="G90" s="107">
        <f t="shared" si="14"/>
        <v>0.10000000000002274</v>
      </c>
      <c r="H90" s="98">
        <f t="shared" si="15"/>
        <v>100.01666666666667</v>
      </c>
      <c r="I90" s="75"/>
    </row>
    <row r="91" spans="1:9" ht="27.75" customHeight="1">
      <c r="A91" s="99" t="s">
        <v>24</v>
      </c>
      <c r="B91" s="93">
        <v>8022</v>
      </c>
      <c r="C91" s="98">
        <v>8548.7000000000007</v>
      </c>
      <c r="D91" s="98">
        <v>13252.1</v>
      </c>
      <c r="E91" s="98">
        <v>12225</v>
      </c>
      <c r="F91" s="98">
        <v>13252.1</v>
      </c>
      <c r="G91" s="107">
        <f t="shared" si="14"/>
        <v>1027.1000000000004</v>
      </c>
      <c r="H91" s="98">
        <f t="shared" si="15"/>
        <v>108.40163599182004</v>
      </c>
      <c r="I91" s="75"/>
    </row>
    <row r="92" spans="1:9" ht="27.75" customHeight="1">
      <c r="A92" s="99" t="s">
        <v>22</v>
      </c>
      <c r="B92" s="93">
        <v>8023</v>
      </c>
      <c r="C92" s="98">
        <v>97515.3</v>
      </c>
      <c r="D92" s="98">
        <v>155636.5</v>
      </c>
      <c r="E92" s="98">
        <v>148271.5</v>
      </c>
      <c r="F92" s="98">
        <v>155636.5</v>
      </c>
      <c r="G92" s="107">
        <f t="shared" si="14"/>
        <v>7365</v>
      </c>
      <c r="H92" s="98">
        <f t="shared" si="15"/>
        <v>104.96723915250065</v>
      </c>
      <c r="I92" s="75"/>
    </row>
    <row r="93" spans="1:9" s="3" customFormat="1" ht="56.25" customHeight="1">
      <c r="A93" s="105" t="s">
        <v>48</v>
      </c>
      <c r="B93" s="106" t="s">
        <v>71</v>
      </c>
      <c r="C93" s="109">
        <f t="shared" ref="C93:F96" si="16">(C89/C81)/9*1000</f>
        <v>14784.14481897628</v>
      </c>
      <c r="D93" s="109">
        <f t="shared" si="16"/>
        <v>16904.917215240377</v>
      </c>
      <c r="E93" s="109">
        <f t="shared" si="16"/>
        <v>15770.582476749878</v>
      </c>
      <c r="F93" s="109">
        <f t="shared" si="16"/>
        <v>16904.917215240377</v>
      </c>
      <c r="G93" s="109">
        <f t="shared" si="14"/>
        <v>1134.3347384904991</v>
      </c>
      <c r="H93" s="87">
        <f t="shared" si="15"/>
        <v>107.19272569775286</v>
      </c>
      <c r="I93" s="71"/>
    </row>
    <row r="94" spans="1:9" ht="27.75" customHeight="1">
      <c r="A94" s="99" t="s">
        <v>21</v>
      </c>
      <c r="B94" s="93">
        <v>8031</v>
      </c>
      <c r="C94" s="107">
        <f t="shared" si="16"/>
        <v>57211.111111111109</v>
      </c>
      <c r="D94" s="107">
        <f t="shared" si="16"/>
        <v>66677.777777777781</v>
      </c>
      <c r="E94" s="107">
        <f t="shared" si="16"/>
        <v>66666.666666666672</v>
      </c>
      <c r="F94" s="107">
        <f t="shared" si="16"/>
        <v>66677.777777777781</v>
      </c>
      <c r="G94" s="107">
        <f t="shared" si="14"/>
        <v>11.111111111109494</v>
      </c>
      <c r="H94" s="107">
        <f t="shared" si="15"/>
        <v>100.01666666666667</v>
      </c>
      <c r="I94" s="75"/>
    </row>
    <row r="95" spans="1:9" ht="27.75" customHeight="1">
      <c r="A95" s="99" t="s">
        <v>24</v>
      </c>
      <c r="B95" s="93">
        <v>8032</v>
      </c>
      <c r="C95" s="107">
        <f t="shared" si="16"/>
        <v>20649.033816425122</v>
      </c>
      <c r="D95" s="107">
        <f t="shared" si="16"/>
        <v>23007.118055555555</v>
      </c>
      <c r="E95" s="107">
        <f t="shared" si="16"/>
        <v>23830.409356725148</v>
      </c>
      <c r="F95" s="107">
        <f t="shared" si="16"/>
        <v>23007.118055555555</v>
      </c>
      <c r="G95" s="107">
        <f t="shared" si="14"/>
        <v>-823.29130116959277</v>
      </c>
      <c r="H95" s="107">
        <f t="shared" si="15"/>
        <v>96.545207055214703</v>
      </c>
      <c r="I95" s="75"/>
    </row>
    <row r="96" spans="1:9" ht="27.75" customHeight="1">
      <c r="A96" s="99" t="s">
        <v>22</v>
      </c>
      <c r="B96" s="93">
        <v>8033</v>
      </c>
      <c r="C96" s="107">
        <f t="shared" si="16"/>
        <v>14370.070733863835</v>
      </c>
      <c r="D96" s="107">
        <f t="shared" si="16"/>
        <v>16485.171062387461</v>
      </c>
      <c r="E96" s="107">
        <f t="shared" si="16"/>
        <v>15296.760548849685</v>
      </c>
      <c r="F96" s="107">
        <f t="shared" si="16"/>
        <v>16485.171062387461</v>
      </c>
      <c r="G96" s="107">
        <f t="shared" si="14"/>
        <v>1188.4105135377758</v>
      </c>
      <c r="H96" s="107">
        <f t="shared" si="15"/>
        <v>107.76903390585626</v>
      </c>
      <c r="I96" s="75"/>
    </row>
    <row r="97" spans="1:9" s="3" customFormat="1">
      <c r="A97" s="110"/>
      <c r="B97" s="71"/>
      <c r="C97" s="111"/>
      <c r="D97" s="112"/>
      <c r="E97" s="113"/>
      <c r="F97" s="113"/>
      <c r="G97" s="113"/>
      <c r="H97" s="113"/>
      <c r="I97" s="71"/>
    </row>
    <row r="98" spans="1:9" s="3" customFormat="1">
      <c r="A98" s="110"/>
      <c r="B98" s="71"/>
      <c r="C98" s="111"/>
      <c r="D98" s="112"/>
      <c r="E98" s="113"/>
      <c r="F98" s="113"/>
      <c r="G98" s="113"/>
      <c r="H98" s="113"/>
      <c r="I98" s="71"/>
    </row>
    <row r="99" spans="1:9" s="3" customFormat="1" ht="28.5" customHeight="1">
      <c r="A99" s="114" t="s">
        <v>196</v>
      </c>
      <c r="B99" s="115"/>
      <c r="C99" s="262"/>
      <c r="D99" s="263"/>
      <c r="E99" s="116"/>
      <c r="F99" s="265" t="s">
        <v>204</v>
      </c>
      <c r="G99" s="265"/>
      <c r="H99" s="265"/>
      <c r="I99" s="71"/>
    </row>
    <row r="100" spans="1:9" s="3" customFormat="1">
      <c r="A100" s="71" t="s">
        <v>10</v>
      </c>
      <c r="B100" s="75"/>
      <c r="C100" s="261" t="s">
        <v>11</v>
      </c>
      <c r="D100" s="261"/>
      <c r="E100" s="88"/>
      <c r="F100" s="266" t="s">
        <v>16</v>
      </c>
      <c r="G100" s="266"/>
      <c r="H100" s="266"/>
      <c r="I100" s="71"/>
    </row>
    <row r="101" spans="1:9" s="3" customFormat="1">
      <c r="A101" s="117"/>
      <c r="B101" s="71"/>
      <c r="C101" s="71"/>
      <c r="D101" s="71"/>
      <c r="E101" s="75"/>
      <c r="F101" s="75"/>
      <c r="G101" s="75"/>
      <c r="H101" s="75"/>
      <c r="I101" s="71"/>
    </row>
    <row r="102" spans="1:9" s="3" customFormat="1">
      <c r="A102" s="117"/>
      <c r="B102" s="71"/>
      <c r="C102" s="71"/>
      <c r="D102" s="71"/>
      <c r="E102" s="75"/>
      <c r="F102" s="75"/>
      <c r="G102" s="75"/>
      <c r="H102" s="75"/>
      <c r="I102" s="71"/>
    </row>
    <row r="103" spans="1:9" s="3" customFormat="1">
      <c r="A103" s="117"/>
      <c r="B103" s="71"/>
      <c r="C103" s="71"/>
      <c r="D103" s="71"/>
      <c r="E103" s="75"/>
      <c r="F103" s="75"/>
      <c r="G103" s="75"/>
      <c r="H103" s="75"/>
      <c r="I103" s="71"/>
    </row>
    <row r="104" spans="1:9" s="3" customFormat="1">
      <c r="A104" s="117"/>
      <c r="B104" s="71"/>
      <c r="C104" s="71"/>
      <c r="D104" s="71"/>
      <c r="E104" s="75"/>
      <c r="F104" s="75"/>
      <c r="G104" s="75"/>
      <c r="H104" s="75"/>
      <c r="I104" s="71"/>
    </row>
    <row r="105" spans="1:9" s="3" customFormat="1">
      <c r="A105" s="117"/>
      <c r="B105" s="71"/>
      <c r="C105" s="71"/>
      <c r="D105" s="71"/>
      <c r="E105" s="75"/>
      <c r="F105" s="75"/>
      <c r="G105" s="75"/>
      <c r="H105" s="75"/>
      <c r="I105" s="71"/>
    </row>
    <row r="106" spans="1:9" s="3" customFormat="1">
      <c r="A106" s="117"/>
      <c r="B106" s="71"/>
      <c r="C106" s="71"/>
      <c r="D106" s="71"/>
      <c r="E106" s="75"/>
      <c r="F106" s="75"/>
      <c r="G106" s="75"/>
      <c r="H106" s="75"/>
      <c r="I106" s="71"/>
    </row>
    <row r="107" spans="1:9" s="3" customFormat="1">
      <c r="A107" s="117"/>
      <c r="B107" s="71"/>
      <c r="C107" s="71"/>
      <c r="D107" s="71"/>
      <c r="E107" s="75"/>
      <c r="F107" s="75"/>
      <c r="G107" s="75"/>
      <c r="H107" s="75"/>
      <c r="I107" s="71"/>
    </row>
    <row r="108" spans="1:9" s="3" customFormat="1">
      <c r="A108" s="117"/>
      <c r="B108" s="71"/>
      <c r="C108" s="71"/>
      <c r="D108" s="71"/>
      <c r="E108" s="75"/>
      <c r="F108" s="75"/>
      <c r="G108" s="75"/>
      <c r="H108" s="75"/>
      <c r="I108" s="71"/>
    </row>
    <row r="109" spans="1:9" s="3" customFormat="1">
      <c r="A109" s="117"/>
      <c r="B109" s="71"/>
      <c r="C109" s="71"/>
      <c r="D109" s="71"/>
      <c r="E109" s="75"/>
      <c r="F109" s="75"/>
      <c r="G109" s="75"/>
      <c r="H109" s="75"/>
      <c r="I109" s="71"/>
    </row>
    <row r="110" spans="1:9" s="3" customFormat="1">
      <c r="A110" s="117"/>
      <c r="B110" s="71"/>
      <c r="C110" s="71"/>
      <c r="D110" s="71"/>
      <c r="E110" s="75"/>
      <c r="F110" s="75"/>
      <c r="G110" s="75"/>
      <c r="H110" s="75"/>
      <c r="I110" s="71"/>
    </row>
    <row r="111" spans="1:9" s="3" customFormat="1">
      <c r="A111" s="117"/>
      <c r="B111" s="71"/>
      <c r="C111" s="71"/>
      <c r="D111" s="71"/>
      <c r="E111" s="75"/>
      <c r="F111" s="75"/>
      <c r="G111" s="75"/>
      <c r="H111" s="75"/>
      <c r="I111" s="71"/>
    </row>
    <row r="112" spans="1:9" s="3" customFormat="1">
      <c r="A112" s="117"/>
      <c r="B112" s="71"/>
      <c r="C112" s="71"/>
      <c r="D112" s="71"/>
      <c r="E112" s="75"/>
      <c r="F112" s="75"/>
      <c r="G112" s="75"/>
      <c r="H112" s="75"/>
      <c r="I112" s="71"/>
    </row>
    <row r="113" spans="1:9" s="3" customFormat="1">
      <c r="A113" s="117"/>
      <c r="B113" s="71"/>
      <c r="C113" s="71"/>
      <c r="D113" s="71"/>
      <c r="E113" s="75"/>
      <c r="F113" s="75"/>
      <c r="G113" s="75"/>
      <c r="H113" s="75"/>
      <c r="I113" s="71"/>
    </row>
    <row r="114" spans="1:9" s="3" customFormat="1">
      <c r="A114" s="117"/>
      <c r="B114" s="71"/>
      <c r="C114" s="71"/>
      <c r="D114" s="71"/>
      <c r="E114" s="75"/>
      <c r="F114" s="75"/>
      <c r="G114" s="75"/>
      <c r="H114" s="75"/>
      <c r="I114" s="71"/>
    </row>
    <row r="115" spans="1:9" s="3" customFormat="1">
      <c r="A115" s="117"/>
      <c r="B115" s="71"/>
      <c r="C115" s="71"/>
      <c r="D115" s="71"/>
      <c r="E115" s="75"/>
      <c r="F115" s="75"/>
      <c r="G115" s="75"/>
      <c r="H115" s="75"/>
      <c r="I115" s="71"/>
    </row>
    <row r="116" spans="1:9" s="3" customFormat="1">
      <c r="A116" s="117"/>
      <c r="B116" s="71"/>
      <c r="C116" s="71"/>
      <c r="D116" s="71"/>
      <c r="E116" s="75"/>
      <c r="F116" s="75"/>
      <c r="G116" s="75"/>
      <c r="H116" s="75"/>
      <c r="I116" s="71"/>
    </row>
    <row r="117" spans="1:9" s="3" customFormat="1">
      <c r="A117" s="117"/>
      <c r="B117" s="71"/>
      <c r="C117" s="71"/>
      <c r="D117" s="71"/>
      <c r="E117" s="75"/>
      <c r="F117" s="75"/>
      <c r="G117" s="75"/>
      <c r="H117" s="75"/>
      <c r="I117" s="71"/>
    </row>
    <row r="118" spans="1:9" s="3" customFormat="1">
      <c r="A118" s="117"/>
      <c r="B118" s="71"/>
      <c r="C118" s="71"/>
      <c r="D118" s="71"/>
      <c r="E118" s="75"/>
      <c r="F118" s="75"/>
      <c r="G118" s="75"/>
      <c r="H118" s="75"/>
      <c r="I118" s="71"/>
    </row>
    <row r="119" spans="1:9" s="3" customFormat="1">
      <c r="A119" s="117"/>
      <c r="B119" s="71"/>
      <c r="C119" s="71"/>
      <c r="D119" s="71"/>
      <c r="E119" s="75"/>
      <c r="F119" s="75"/>
      <c r="G119" s="75"/>
      <c r="H119" s="75"/>
      <c r="I119" s="71"/>
    </row>
    <row r="120" spans="1:9" s="3" customFormat="1">
      <c r="A120" s="117"/>
      <c r="B120" s="71"/>
      <c r="C120" s="71"/>
      <c r="D120" s="71"/>
      <c r="E120" s="75"/>
      <c r="F120" s="75"/>
      <c r="G120" s="75"/>
      <c r="H120" s="75"/>
      <c r="I120" s="71"/>
    </row>
    <row r="121" spans="1:9" s="3" customFormat="1">
      <c r="A121" s="117"/>
      <c r="B121" s="71"/>
      <c r="C121" s="71"/>
      <c r="D121" s="71"/>
      <c r="E121" s="75"/>
      <c r="F121" s="75"/>
      <c r="G121" s="75"/>
      <c r="H121" s="75"/>
      <c r="I121" s="71"/>
    </row>
    <row r="122" spans="1:9" s="3" customFormat="1">
      <c r="A122" s="117"/>
      <c r="B122" s="71"/>
      <c r="C122" s="71"/>
      <c r="D122" s="71"/>
      <c r="E122" s="75"/>
      <c r="F122" s="75"/>
      <c r="G122" s="75"/>
      <c r="H122" s="75"/>
      <c r="I122" s="71"/>
    </row>
    <row r="123" spans="1:9" s="3" customFormat="1">
      <c r="A123" s="117"/>
      <c r="B123" s="71"/>
      <c r="C123" s="71"/>
      <c r="D123" s="71"/>
      <c r="E123" s="75"/>
      <c r="F123" s="75"/>
      <c r="G123" s="75"/>
      <c r="H123" s="75"/>
      <c r="I123" s="71"/>
    </row>
    <row r="124" spans="1:9" s="3" customFormat="1">
      <c r="A124" s="117"/>
      <c r="B124" s="71"/>
      <c r="C124" s="71"/>
      <c r="D124" s="71"/>
      <c r="E124" s="75"/>
      <c r="F124" s="75"/>
      <c r="G124" s="75"/>
      <c r="H124" s="75"/>
      <c r="I124" s="71"/>
    </row>
    <row r="125" spans="1:9" s="3" customFormat="1">
      <c r="A125" s="117"/>
      <c r="B125" s="71"/>
      <c r="C125" s="71"/>
      <c r="D125" s="71"/>
      <c r="E125" s="75"/>
      <c r="F125" s="75"/>
      <c r="G125" s="75"/>
      <c r="H125" s="75"/>
      <c r="I125" s="71"/>
    </row>
    <row r="126" spans="1:9" s="3" customFormat="1">
      <c r="A126" s="117"/>
      <c r="B126" s="71"/>
      <c r="C126" s="71"/>
      <c r="D126" s="71"/>
      <c r="E126" s="75"/>
      <c r="F126" s="75"/>
      <c r="G126" s="75"/>
      <c r="H126" s="75"/>
      <c r="I126" s="71"/>
    </row>
    <row r="127" spans="1:9" s="3" customFormat="1">
      <c r="A127" s="117"/>
      <c r="B127" s="71"/>
      <c r="C127" s="71"/>
      <c r="D127" s="71"/>
      <c r="E127" s="75"/>
      <c r="F127" s="75"/>
      <c r="G127" s="75"/>
      <c r="H127" s="75"/>
      <c r="I127" s="71"/>
    </row>
    <row r="128" spans="1:9" s="3" customFormat="1">
      <c r="A128" s="117"/>
      <c r="B128" s="71"/>
      <c r="C128" s="71"/>
      <c r="D128" s="71"/>
      <c r="E128" s="75"/>
      <c r="F128" s="75"/>
      <c r="G128" s="75"/>
      <c r="H128" s="75"/>
      <c r="I128" s="71"/>
    </row>
    <row r="129" spans="1:9" s="3" customFormat="1">
      <c r="A129" s="117"/>
      <c r="B129" s="71"/>
      <c r="C129" s="71"/>
      <c r="D129" s="71"/>
      <c r="E129" s="75"/>
      <c r="F129" s="75"/>
      <c r="G129" s="75"/>
      <c r="H129" s="75"/>
      <c r="I129" s="71"/>
    </row>
    <row r="130" spans="1:9" s="3" customFormat="1">
      <c r="A130" s="117"/>
      <c r="B130" s="71"/>
      <c r="C130" s="71"/>
      <c r="D130" s="71"/>
      <c r="E130" s="75"/>
      <c r="F130" s="75"/>
      <c r="G130" s="75"/>
      <c r="H130" s="75"/>
      <c r="I130" s="71"/>
    </row>
    <row r="131" spans="1:9" s="3" customFormat="1">
      <c r="A131" s="117"/>
      <c r="B131" s="71"/>
      <c r="C131" s="71"/>
      <c r="D131" s="71"/>
      <c r="E131" s="75"/>
      <c r="F131" s="75"/>
      <c r="G131" s="75"/>
      <c r="H131" s="75"/>
      <c r="I131" s="71"/>
    </row>
    <row r="132" spans="1:9" s="3" customFormat="1">
      <c r="A132" s="117"/>
      <c r="B132" s="71"/>
      <c r="C132" s="71"/>
      <c r="D132" s="71"/>
      <c r="E132" s="75"/>
      <c r="F132" s="75"/>
      <c r="G132" s="75"/>
      <c r="H132" s="75"/>
      <c r="I132" s="71"/>
    </row>
    <row r="133" spans="1:9" s="3" customFormat="1">
      <c r="A133" s="117"/>
      <c r="B133" s="71"/>
      <c r="C133" s="71"/>
      <c r="D133" s="71"/>
      <c r="E133" s="75"/>
      <c r="F133" s="75"/>
      <c r="G133" s="75"/>
      <c r="H133" s="75"/>
      <c r="I133" s="71"/>
    </row>
    <row r="134" spans="1:9" s="3" customFormat="1">
      <c r="A134" s="117"/>
      <c r="B134" s="71"/>
      <c r="C134" s="71"/>
      <c r="D134" s="71"/>
      <c r="E134" s="75"/>
      <c r="F134" s="75"/>
      <c r="G134" s="75"/>
      <c r="H134" s="75"/>
      <c r="I134" s="71"/>
    </row>
    <row r="135" spans="1:9" s="3" customFormat="1">
      <c r="A135" s="117"/>
      <c r="B135" s="71"/>
      <c r="C135" s="71"/>
      <c r="D135" s="71"/>
      <c r="E135" s="75"/>
      <c r="F135" s="75"/>
      <c r="G135" s="75"/>
      <c r="H135" s="75"/>
      <c r="I135" s="71"/>
    </row>
    <row r="136" spans="1:9" s="3" customFormat="1">
      <c r="A136" s="117"/>
      <c r="B136" s="71"/>
      <c r="C136" s="71"/>
      <c r="D136" s="71"/>
      <c r="E136" s="75"/>
      <c r="F136" s="75"/>
      <c r="G136" s="75"/>
      <c r="H136" s="75"/>
      <c r="I136" s="71"/>
    </row>
    <row r="137" spans="1:9" s="3" customFormat="1">
      <c r="A137" s="117"/>
      <c r="B137" s="71"/>
      <c r="C137" s="71"/>
      <c r="D137" s="71"/>
      <c r="E137" s="75"/>
      <c r="F137" s="75"/>
      <c r="G137" s="75"/>
      <c r="H137" s="75"/>
      <c r="I137" s="71"/>
    </row>
    <row r="138" spans="1:9" s="3" customFormat="1">
      <c r="A138" s="117"/>
      <c r="B138" s="71"/>
      <c r="C138" s="71"/>
      <c r="D138" s="71"/>
      <c r="E138" s="75"/>
      <c r="F138" s="75"/>
      <c r="G138" s="75"/>
      <c r="H138" s="75"/>
      <c r="I138" s="71"/>
    </row>
    <row r="139" spans="1:9" s="3" customFormat="1">
      <c r="A139" s="117"/>
      <c r="B139" s="71"/>
      <c r="C139" s="71"/>
      <c r="D139" s="71"/>
      <c r="E139" s="75"/>
      <c r="F139" s="75"/>
      <c r="G139" s="75"/>
      <c r="H139" s="75"/>
      <c r="I139" s="71"/>
    </row>
    <row r="140" spans="1:9" s="3" customFormat="1">
      <c r="A140" s="117"/>
      <c r="B140" s="71"/>
      <c r="C140" s="71"/>
      <c r="D140" s="71"/>
      <c r="E140" s="75"/>
      <c r="F140" s="75"/>
      <c r="G140" s="75"/>
      <c r="H140" s="75"/>
      <c r="I140" s="71"/>
    </row>
    <row r="141" spans="1:9" s="3" customFormat="1">
      <c r="A141" s="117"/>
      <c r="B141" s="71"/>
      <c r="C141" s="71"/>
      <c r="D141" s="71"/>
      <c r="E141" s="75"/>
      <c r="F141" s="75"/>
      <c r="G141" s="75"/>
      <c r="H141" s="75"/>
      <c r="I141" s="71"/>
    </row>
    <row r="142" spans="1:9" s="3" customFormat="1">
      <c r="A142" s="117"/>
      <c r="B142" s="71"/>
      <c r="C142" s="71"/>
      <c r="D142" s="71"/>
      <c r="E142" s="75"/>
      <c r="F142" s="75"/>
      <c r="G142" s="75"/>
      <c r="H142" s="75"/>
      <c r="I142" s="71"/>
    </row>
    <row r="143" spans="1:9" s="3" customFormat="1">
      <c r="A143" s="117"/>
      <c r="B143" s="71"/>
      <c r="C143" s="71"/>
      <c r="D143" s="71"/>
      <c r="E143" s="75"/>
      <c r="F143" s="75"/>
      <c r="G143" s="75"/>
      <c r="H143" s="75"/>
      <c r="I143" s="71"/>
    </row>
    <row r="144" spans="1:9" s="3" customFormat="1">
      <c r="A144" s="117"/>
      <c r="B144" s="71"/>
      <c r="C144" s="71"/>
      <c r="D144" s="71"/>
      <c r="E144" s="75"/>
      <c r="F144" s="75"/>
      <c r="G144" s="75"/>
      <c r="H144" s="75"/>
      <c r="I144" s="71"/>
    </row>
    <row r="145" spans="1:9" s="3" customFormat="1">
      <c r="A145" s="117"/>
      <c r="B145" s="71"/>
      <c r="C145" s="71"/>
      <c r="D145" s="71"/>
      <c r="E145" s="75"/>
      <c r="F145" s="75"/>
      <c r="G145" s="75"/>
      <c r="H145" s="75"/>
      <c r="I145" s="71"/>
    </row>
    <row r="146" spans="1:9" s="3" customFormat="1">
      <c r="A146" s="117"/>
      <c r="B146" s="71"/>
      <c r="C146" s="71"/>
      <c r="D146" s="71"/>
      <c r="E146" s="75"/>
      <c r="F146" s="75"/>
      <c r="G146" s="75"/>
      <c r="H146" s="75"/>
      <c r="I146" s="71"/>
    </row>
    <row r="147" spans="1:9" s="3" customFormat="1">
      <c r="A147" s="117"/>
      <c r="B147" s="71"/>
      <c r="C147" s="71"/>
      <c r="D147" s="71"/>
      <c r="E147" s="75"/>
      <c r="F147" s="75"/>
      <c r="G147" s="75"/>
      <c r="H147" s="75"/>
      <c r="I147" s="71"/>
    </row>
    <row r="148" spans="1:9" s="3" customFormat="1">
      <c r="A148" s="117"/>
      <c r="B148" s="71"/>
      <c r="C148" s="71"/>
      <c r="D148" s="71"/>
      <c r="E148" s="75"/>
      <c r="F148" s="75"/>
      <c r="G148" s="75"/>
      <c r="H148" s="75"/>
      <c r="I148" s="71"/>
    </row>
    <row r="149" spans="1:9" s="3" customFormat="1">
      <c r="A149" s="117"/>
      <c r="B149" s="71"/>
      <c r="C149" s="71"/>
      <c r="D149" s="71"/>
      <c r="E149" s="75"/>
      <c r="F149" s="75"/>
      <c r="G149" s="75"/>
      <c r="H149" s="75"/>
      <c r="I149" s="71"/>
    </row>
    <row r="150" spans="1:9" s="3" customFormat="1">
      <c r="A150" s="117"/>
      <c r="B150" s="71"/>
      <c r="C150" s="71"/>
      <c r="D150" s="71"/>
      <c r="E150" s="75"/>
      <c r="F150" s="75"/>
      <c r="G150" s="75"/>
      <c r="H150" s="75"/>
      <c r="I150" s="71"/>
    </row>
    <row r="151" spans="1:9" s="3" customFormat="1">
      <c r="A151" s="117"/>
      <c r="B151" s="71"/>
      <c r="C151" s="71"/>
      <c r="D151" s="71"/>
      <c r="E151" s="75"/>
      <c r="F151" s="75"/>
      <c r="G151" s="75"/>
      <c r="H151" s="75"/>
      <c r="I151" s="71"/>
    </row>
    <row r="152" spans="1:9" s="3" customFormat="1">
      <c r="A152" s="117"/>
      <c r="B152" s="71"/>
      <c r="C152" s="71"/>
      <c r="D152" s="71"/>
      <c r="E152" s="75"/>
      <c r="F152" s="75"/>
      <c r="G152" s="75"/>
      <c r="H152" s="75"/>
      <c r="I152" s="71"/>
    </row>
    <row r="153" spans="1:9" s="3" customFormat="1">
      <c r="A153" s="117"/>
      <c r="B153" s="71"/>
      <c r="C153" s="71"/>
      <c r="D153" s="71"/>
      <c r="E153" s="75"/>
      <c r="F153" s="75"/>
      <c r="G153" s="75"/>
      <c r="H153" s="75"/>
      <c r="I153" s="71"/>
    </row>
    <row r="154" spans="1:9" s="3" customFormat="1">
      <c r="A154" s="117"/>
      <c r="B154" s="71"/>
      <c r="C154" s="71"/>
      <c r="D154" s="71"/>
      <c r="E154" s="75"/>
      <c r="F154" s="75"/>
      <c r="G154" s="75"/>
      <c r="H154" s="75"/>
      <c r="I154" s="71"/>
    </row>
    <row r="155" spans="1:9" s="3" customFormat="1">
      <c r="A155" s="117"/>
      <c r="B155" s="71"/>
      <c r="C155" s="71"/>
      <c r="D155" s="71"/>
      <c r="E155" s="75"/>
      <c r="F155" s="75"/>
      <c r="G155" s="75"/>
      <c r="H155" s="75"/>
      <c r="I155" s="71"/>
    </row>
    <row r="156" spans="1:9" s="3" customFormat="1">
      <c r="A156" s="117"/>
      <c r="B156" s="71"/>
      <c r="C156" s="71"/>
      <c r="D156" s="71"/>
      <c r="E156" s="75"/>
      <c r="F156" s="75"/>
      <c r="G156" s="75"/>
      <c r="H156" s="75"/>
      <c r="I156" s="71"/>
    </row>
    <row r="157" spans="1:9" s="3" customFormat="1">
      <c r="A157" s="117"/>
      <c r="B157" s="71"/>
      <c r="C157" s="71"/>
      <c r="D157" s="71"/>
      <c r="E157" s="75"/>
      <c r="F157" s="75"/>
      <c r="G157" s="75"/>
      <c r="H157" s="75"/>
      <c r="I157" s="71"/>
    </row>
    <row r="158" spans="1:9" s="3" customFormat="1">
      <c r="A158" s="117"/>
      <c r="B158" s="71"/>
      <c r="C158" s="71"/>
      <c r="D158" s="71"/>
      <c r="E158" s="75"/>
      <c r="F158" s="75"/>
      <c r="G158" s="75"/>
      <c r="H158" s="75"/>
      <c r="I158" s="71"/>
    </row>
    <row r="159" spans="1:9" s="3" customFormat="1">
      <c r="A159" s="117"/>
      <c r="B159" s="71"/>
      <c r="C159" s="71"/>
      <c r="D159" s="71"/>
      <c r="E159" s="75"/>
      <c r="F159" s="75"/>
      <c r="G159" s="75"/>
      <c r="H159" s="75"/>
      <c r="I159" s="71"/>
    </row>
    <row r="160" spans="1:9" s="3" customFormat="1">
      <c r="A160" s="117"/>
      <c r="B160" s="71"/>
      <c r="C160" s="71"/>
      <c r="D160" s="71"/>
      <c r="E160" s="75"/>
      <c r="F160" s="75"/>
      <c r="G160" s="75"/>
      <c r="H160" s="75"/>
      <c r="I160" s="71"/>
    </row>
    <row r="161" spans="1:9" s="3" customFormat="1">
      <c r="A161" s="117"/>
      <c r="B161" s="71"/>
      <c r="C161" s="71"/>
      <c r="D161" s="71"/>
      <c r="E161" s="75"/>
      <c r="F161" s="75"/>
      <c r="G161" s="75"/>
      <c r="H161" s="75"/>
      <c r="I161" s="71"/>
    </row>
    <row r="162" spans="1:9" s="3" customFormat="1">
      <c r="A162" s="117"/>
      <c r="B162" s="71"/>
      <c r="C162" s="71"/>
      <c r="D162" s="71"/>
      <c r="E162" s="75"/>
      <c r="F162" s="75"/>
      <c r="G162" s="75"/>
      <c r="H162" s="75"/>
      <c r="I162" s="71"/>
    </row>
    <row r="163" spans="1:9" s="3" customFormat="1">
      <c r="A163" s="117"/>
      <c r="B163" s="71"/>
      <c r="C163" s="71"/>
      <c r="D163" s="71"/>
      <c r="E163" s="75"/>
      <c r="F163" s="75"/>
      <c r="G163" s="75"/>
      <c r="H163" s="75"/>
      <c r="I163" s="71"/>
    </row>
    <row r="164" spans="1:9" s="3" customFormat="1">
      <c r="A164" s="117"/>
      <c r="B164" s="71"/>
      <c r="C164" s="71"/>
      <c r="D164" s="71"/>
      <c r="E164" s="75"/>
      <c r="F164" s="75"/>
      <c r="G164" s="75"/>
      <c r="H164" s="75"/>
      <c r="I164" s="14"/>
    </row>
    <row r="165" spans="1:9" s="3" customFormat="1">
      <c r="A165" s="117"/>
      <c r="B165" s="71"/>
      <c r="C165" s="71"/>
      <c r="D165" s="71"/>
      <c r="E165" s="75"/>
      <c r="F165" s="75"/>
      <c r="G165" s="75"/>
      <c r="H165" s="75"/>
      <c r="I165" s="14"/>
    </row>
    <row r="166" spans="1:9" s="3" customFormat="1">
      <c r="A166" s="117"/>
      <c r="B166" s="71"/>
      <c r="C166" s="71"/>
      <c r="D166" s="71"/>
      <c r="E166" s="75"/>
      <c r="F166" s="75"/>
      <c r="G166" s="75"/>
      <c r="H166" s="75"/>
      <c r="I166" s="14"/>
    </row>
    <row r="167" spans="1:9" s="3" customFormat="1">
      <c r="A167" s="117"/>
      <c r="B167" s="71"/>
      <c r="C167" s="71"/>
      <c r="D167" s="71"/>
      <c r="E167" s="75"/>
      <c r="F167" s="75"/>
      <c r="G167" s="75"/>
      <c r="H167" s="75"/>
      <c r="I167" s="14"/>
    </row>
    <row r="168" spans="1:9" s="3" customFormat="1">
      <c r="A168" s="117"/>
      <c r="B168" s="71"/>
      <c r="C168" s="71"/>
      <c r="D168" s="71"/>
      <c r="E168" s="75"/>
      <c r="F168" s="75"/>
      <c r="G168" s="75"/>
      <c r="H168" s="75"/>
      <c r="I168" s="14"/>
    </row>
    <row r="169" spans="1:9" s="3" customFormat="1">
      <c r="A169" s="117"/>
      <c r="B169" s="71"/>
      <c r="C169" s="71"/>
      <c r="D169" s="71"/>
      <c r="E169" s="75"/>
      <c r="F169" s="75"/>
      <c r="G169" s="75"/>
      <c r="H169" s="75"/>
      <c r="I169" s="14"/>
    </row>
    <row r="170" spans="1:9" s="3" customFormat="1">
      <c r="A170" s="117"/>
      <c r="B170" s="71"/>
      <c r="C170" s="71"/>
      <c r="D170" s="71"/>
      <c r="E170" s="75"/>
      <c r="F170" s="75"/>
      <c r="G170" s="75"/>
      <c r="H170" s="75"/>
      <c r="I170" s="14"/>
    </row>
    <row r="171" spans="1:9" s="3" customFormat="1">
      <c r="A171" s="117"/>
      <c r="B171" s="71"/>
      <c r="C171" s="71"/>
      <c r="D171" s="71"/>
      <c r="E171" s="75"/>
      <c r="F171" s="75"/>
      <c r="G171" s="75"/>
      <c r="H171" s="75"/>
      <c r="I171" s="14"/>
    </row>
    <row r="172" spans="1:9" s="3" customFormat="1">
      <c r="A172" s="117"/>
      <c r="B172" s="71"/>
      <c r="C172" s="71"/>
      <c r="D172" s="71"/>
      <c r="E172" s="75"/>
      <c r="F172" s="75"/>
      <c r="G172" s="75"/>
      <c r="H172" s="75"/>
      <c r="I172" s="14"/>
    </row>
    <row r="173" spans="1:9" s="3" customFormat="1">
      <c r="A173" s="117"/>
      <c r="B173" s="71"/>
      <c r="C173" s="71"/>
      <c r="D173" s="71"/>
      <c r="E173" s="75"/>
      <c r="F173" s="75"/>
      <c r="G173" s="75"/>
      <c r="H173" s="75"/>
      <c r="I173" s="14"/>
    </row>
    <row r="174" spans="1:9" s="3" customFormat="1">
      <c r="A174" s="117"/>
      <c r="B174" s="71"/>
      <c r="C174" s="71"/>
      <c r="D174" s="71"/>
      <c r="E174" s="75"/>
      <c r="F174" s="75"/>
      <c r="G174" s="75"/>
      <c r="H174" s="75"/>
      <c r="I174" s="14"/>
    </row>
    <row r="175" spans="1:9" s="3" customFormat="1">
      <c r="A175" s="117"/>
      <c r="B175" s="71"/>
      <c r="C175" s="71"/>
      <c r="D175" s="71"/>
      <c r="E175" s="75"/>
      <c r="F175" s="75"/>
      <c r="G175" s="75"/>
      <c r="H175" s="75"/>
      <c r="I175" s="14"/>
    </row>
    <row r="176" spans="1:9" s="3" customFormat="1">
      <c r="A176" s="117"/>
      <c r="B176" s="71"/>
      <c r="C176" s="71"/>
      <c r="D176" s="71"/>
      <c r="E176" s="75"/>
      <c r="F176" s="75"/>
      <c r="G176" s="75"/>
      <c r="H176" s="75"/>
      <c r="I176" s="14"/>
    </row>
    <row r="177" spans="1:9" s="3" customFormat="1">
      <c r="A177" s="117"/>
      <c r="B177" s="71"/>
      <c r="C177" s="71"/>
      <c r="D177" s="71"/>
      <c r="E177" s="75"/>
      <c r="F177" s="75"/>
      <c r="G177" s="75"/>
      <c r="H177" s="75"/>
      <c r="I177" s="14"/>
    </row>
    <row r="178" spans="1:9" s="3" customFormat="1">
      <c r="A178" s="117"/>
      <c r="B178" s="71"/>
      <c r="C178" s="71"/>
      <c r="D178" s="71"/>
      <c r="E178" s="75"/>
      <c r="F178" s="75"/>
      <c r="G178" s="75"/>
      <c r="H178" s="75"/>
      <c r="I178" s="14"/>
    </row>
    <row r="179" spans="1:9" s="3" customFormat="1">
      <c r="A179" s="5"/>
      <c r="B179" s="14"/>
      <c r="C179" s="71"/>
      <c r="D179" s="14"/>
      <c r="E179" s="75"/>
      <c r="F179" s="26"/>
      <c r="G179" s="1"/>
      <c r="H179" s="1"/>
      <c r="I179" s="14"/>
    </row>
    <row r="180" spans="1:9" s="3" customFormat="1">
      <c r="A180" s="5"/>
      <c r="B180" s="14"/>
      <c r="C180" s="71"/>
      <c r="D180" s="14"/>
      <c r="E180" s="75"/>
      <c r="F180" s="26"/>
      <c r="G180" s="1"/>
      <c r="H180" s="1"/>
      <c r="I180" s="14"/>
    </row>
    <row r="181" spans="1:9" s="3" customFormat="1">
      <c r="A181" s="5"/>
      <c r="B181" s="14"/>
      <c r="C181" s="71"/>
      <c r="D181" s="14"/>
      <c r="E181" s="75"/>
      <c r="F181" s="26"/>
      <c r="G181" s="1"/>
      <c r="H181" s="1"/>
      <c r="I181" s="14"/>
    </row>
    <row r="182" spans="1:9" s="3" customFormat="1">
      <c r="A182" s="5"/>
      <c r="B182" s="14"/>
      <c r="C182" s="71"/>
      <c r="D182" s="14"/>
      <c r="E182" s="75"/>
      <c r="F182" s="26"/>
      <c r="G182" s="1"/>
      <c r="H182" s="1"/>
      <c r="I182" s="14"/>
    </row>
    <row r="183" spans="1:9" s="3" customFormat="1">
      <c r="A183" s="5"/>
      <c r="B183" s="14"/>
      <c r="C183" s="71"/>
      <c r="D183" s="14"/>
      <c r="E183" s="75"/>
      <c r="F183" s="26"/>
      <c r="G183" s="1"/>
      <c r="H183" s="1"/>
      <c r="I183" s="14"/>
    </row>
    <row r="184" spans="1:9" s="3" customFormat="1">
      <c r="A184" s="5"/>
      <c r="B184" s="14"/>
      <c r="C184" s="71"/>
      <c r="D184" s="14"/>
      <c r="E184" s="75"/>
      <c r="F184" s="26"/>
      <c r="G184" s="1"/>
      <c r="H184" s="1"/>
      <c r="I184" s="14"/>
    </row>
    <row r="185" spans="1:9" s="3" customFormat="1">
      <c r="A185" s="5"/>
      <c r="B185" s="14"/>
      <c r="C185" s="71"/>
      <c r="D185" s="14"/>
      <c r="E185" s="75"/>
      <c r="F185" s="26"/>
      <c r="G185" s="1"/>
      <c r="H185" s="1"/>
      <c r="I185" s="14"/>
    </row>
    <row r="186" spans="1:9" s="3" customFormat="1">
      <c r="A186" s="5"/>
      <c r="B186" s="14"/>
      <c r="C186" s="71"/>
      <c r="D186" s="14"/>
      <c r="E186" s="75"/>
      <c r="F186" s="26"/>
      <c r="G186" s="1"/>
      <c r="H186" s="1"/>
      <c r="I186" s="14"/>
    </row>
    <row r="187" spans="1:9" s="3" customFormat="1">
      <c r="A187" s="5"/>
      <c r="B187" s="14"/>
      <c r="C187" s="71"/>
      <c r="D187" s="14"/>
      <c r="E187" s="75"/>
      <c r="F187" s="26"/>
      <c r="G187" s="1"/>
      <c r="H187" s="1"/>
      <c r="I187" s="14"/>
    </row>
    <row r="188" spans="1:9" s="3" customFormat="1">
      <c r="A188" s="5"/>
      <c r="B188" s="14"/>
      <c r="C188" s="71"/>
      <c r="D188" s="14"/>
      <c r="E188" s="75"/>
      <c r="F188" s="26"/>
      <c r="G188" s="1"/>
      <c r="H188" s="1"/>
      <c r="I188" s="14"/>
    </row>
    <row r="189" spans="1:9" s="3" customFormat="1">
      <c r="A189" s="5"/>
      <c r="B189" s="14"/>
      <c r="C189" s="71"/>
      <c r="D189" s="14"/>
      <c r="E189" s="75"/>
      <c r="F189" s="26"/>
      <c r="G189" s="1"/>
      <c r="H189" s="1"/>
      <c r="I189" s="14"/>
    </row>
    <row r="190" spans="1:9" s="3" customFormat="1">
      <c r="A190" s="5"/>
      <c r="B190" s="14"/>
      <c r="C190" s="71"/>
      <c r="D190" s="14"/>
      <c r="E190" s="75"/>
      <c r="F190" s="26"/>
      <c r="G190" s="1"/>
      <c r="H190" s="1"/>
      <c r="I190" s="14"/>
    </row>
    <row r="191" spans="1:9" s="3" customFormat="1">
      <c r="A191" s="5"/>
      <c r="B191" s="14"/>
      <c r="C191" s="71"/>
      <c r="D191" s="14"/>
      <c r="E191" s="75"/>
      <c r="F191" s="26"/>
      <c r="G191" s="1"/>
      <c r="H191" s="1"/>
      <c r="I191" s="14"/>
    </row>
    <row r="192" spans="1:9" s="3" customFormat="1">
      <c r="A192" s="5"/>
      <c r="B192" s="14"/>
      <c r="C192" s="71"/>
      <c r="D192" s="14"/>
      <c r="E192" s="75"/>
      <c r="F192" s="26"/>
      <c r="G192" s="1"/>
      <c r="H192" s="1"/>
      <c r="I192" s="14"/>
    </row>
    <row r="193" spans="1:9" s="3" customFormat="1">
      <c r="A193" s="5"/>
      <c r="B193" s="14"/>
      <c r="C193" s="71"/>
      <c r="D193" s="14"/>
      <c r="E193" s="75"/>
      <c r="F193" s="26"/>
      <c r="G193" s="1"/>
      <c r="H193" s="1"/>
      <c r="I193" s="14"/>
    </row>
    <row r="194" spans="1:9" s="3" customFormat="1">
      <c r="A194" s="5"/>
      <c r="B194" s="14"/>
      <c r="C194" s="71"/>
      <c r="D194" s="14"/>
      <c r="E194" s="75"/>
      <c r="F194" s="26"/>
      <c r="G194" s="1"/>
      <c r="H194" s="1"/>
      <c r="I194" s="14"/>
    </row>
    <row r="195" spans="1:9" s="3" customFormat="1">
      <c r="A195" s="5"/>
      <c r="B195" s="14"/>
      <c r="C195" s="71"/>
      <c r="D195" s="14"/>
      <c r="E195" s="75"/>
      <c r="F195" s="26"/>
      <c r="G195" s="1"/>
      <c r="H195" s="1"/>
      <c r="I195" s="14"/>
    </row>
    <row r="196" spans="1:9" s="3" customFormat="1">
      <c r="A196" s="5"/>
      <c r="B196" s="14"/>
      <c r="C196" s="71"/>
      <c r="D196" s="14"/>
      <c r="E196" s="75"/>
      <c r="F196" s="26"/>
      <c r="G196" s="1"/>
      <c r="H196" s="1"/>
      <c r="I196" s="14"/>
    </row>
    <row r="197" spans="1:9" s="3" customFormat="1">
      <c r="A197" s="5"/>
      <c r="B197" s="14"/>
      <c r="C197" s="71"/>
      <c r="D197" s="14"/>
      <c r="E197" s="75"/>
      <c r="F197" s="26"/>
      <c r="G197" s="1"/>
      <c r="H197" s="1"/>
      <c r="I197" s="14"/>
    </row>
    <row r="198" spans="1:9" s="3" customFormat="1">
      <c r="A198" s="5"/>
      <c r="B198" s="14"/>
      <c r="C198" s="71"/>
      <c r="D198" s="14"/>
      <c r="E198" s="75"/>
      <c r="F198" s="26"/>
      <c r="G198" s="1"/>
      <c r="H198" s="1"/>
      <c r="I198" s="14"/>
    </row>
    <row r="199" spans="1:9" s="3" customFormat="1">
      <c r="A199" s="5"/>
      <c r="B199" s="14"/>
      <c r="C199" s="71"/>
      <c r="D199" s="14"/>
      <c r="E199" s="75"/>
      <c r="F199" s="26"/>
      <c r="G199" s="1"/>
      <c r="H199" s="1"/>
      <c r="I199" s="14"/>
    </row>
    <row r="200" spans="1:9" s="3" customFormat="1">
      <c r="A200" s="5"/>
      <c r="B200" s="14"/>
      <c r="C200" s="71"/>
      <c r="D200" s="14"/>
      <c r="E200" s="75"/>
      <c r="F200" s="26"/>
      <c r="G200" s="1"/>
      <c r="H200" s="1"/>
      <c r="I200" s="14"/>
    </row>
    <row r="201" spans="1:9" s="3" customFormat="1">
      <c r="A201" s="5"/>
      <c r="B201" s="14"/>
      <c r="C201" s="71"/>
      <c r="D201" s="14"/>
      <c r="E201" s="75"/>
      <c r="F201" s="26"/>
      <c r="G201" s="1"/>
      <c r="H201" s="1"/>
      <c r="I201" s="14"/>
    </row>
    <row r="202" spans="1:9" s="3" customFormat="1">
      <c r="A202" s="5"/>
      <c r="B202" s="14"/>
      <c r="C202" s="71"/>
      <c r="D202" s="14"/>
      <c r="E202" s="75"/>
      <c r="F202" s="26"/>
      <c r="G202" s="1"/>
      <c r="H202" s="1"/>
      <c r="I202" s="14"/>
    </row>
    <row r="203" spans="1:9" s="3" customFormat="1">
      <c r="A203" s="5"/>
      <c r="B203" s="14"/>
      <c r="C203" s="71"/>
      <c r="D203" s="14"/>
      <c r="E203" s="75"/>
      <c r="F203" s="26"/>
      <c r="G203" s="1"/>
      <c r="H203" s="1"/>
      <c r="I203" s="14"/>
    </row>
    <row r="204" spans="1:9" s="3" customFormat="1">
      <c r="A204" s="5"/>
      <c r="B204" s="14"/>
      <c r="C204" s="71"/>
      <c r="D204" s="14"/>
      <c r="E204" s="75"/>
      <c r="F204" s="26"/>
      <c r="G204" s="1"/>
      <c r="H204" s="1"/>
      <c r="I204" s="14"/>
    </row>
    <row r="205" spans="1:9" s="3" customFormat="1">
      <c r="A205" s="5"/>
      <c r="C205" s="71"/>
      <c r="E205" s="75"/>
      <c r="F205" s="26"/>
      <c r="G205" s="1"/>
      <c r="H205" s="1"/>
    </row>
    <row r="206" spans="1:9" s="3" customFormat="1">
      <c r="A206" s="5"/>
      <c r="C206" s="71"/>
      <c r="E206" s="75"/>
      <c r="F206" s="26"/>
      <c r="G206" s="1"/>
      <c r="H206" s="1"/>
    </row>
    <row r="207" spans="1:9" s="3" customFormat="1">
      <c r="A207" s="5"/>
      <c r="C207" s="71"/>
      <c r="E207" s="75"/>
      <c r="F207" s="26"/>
      <c r="G207" s="1"/>
      <c r="H207" s="1"/>
    </row>
    <row r="208" spans="1:9" s="3" customFormat="1">
      <c r="A208" s="5"/>
      <c r="C208" s="71"/>
      <c r="E208" s="75"/>
      <c r="F208" s="26"/>
      <c r="G208" s="1"/>
      <c r="H208" s="1"/>
    </row>
    <row r="209" spans="1:8" s="3" customFormat="1">
      <c r="A209" s="5"/>
      <c r="C209" s="71"/>
      <c r="E209" s="75"/>
      <c r="F209" s="26"/>
      <c r="G209" s="1"/>
      <c r="H209" s="1"/>
    </row>
    <row r="210" spans="1:8" s="3" customFormat="1">
      <c r="A210" s="5"/>
      <c r="C210" s="71"/>
      <c r="E210" s="75"/>
      <c r="F210" s="26"/>
      <c r="G210" s="1"/>
      <c r="H210" s="1"/>
    </row>
    <row r="211" spans="1:8" s="3" customFormat="1">
      <c r="A211" s="5"/>
      <c r="C211" s="71"/>
      <c r="E211" s="75"/>
      <c r="F211" s="26"/>
      <c r="G211" s="1"/>
      <c r="H211" s="1"/>
    </row>
    <row r="212" spans="1:8" s="3" customFormat="1">
      <c r="A212" s="5"/>
      <c r="C212" s="71"/>
      <c r="E212" s="75"/>
      <c r="F212" s="26"/>
      <c r="G212" s="1"/>
      <c r="H212" s="1"/>
    </row>
    <row r="213" spans="1:8" s="3" customFormat="1">
      <c r="A213" s="5"/>
      <c r="C213" s="71"/>
      <c r="E213" s="75"/>
      <c r="F213" s="26"/>
      <c r="G213" s="1"/>
      <c r="H213" s="1"/>
    </row>
    <row r="214" spans="1:8" s="3" customFormat="1">
      <c r="A214" s="5"/>
      <c r="C214" s="71"/>
      <c r="E214" s="75"/>
      <c r="F214" s="26"/>
      <c r="G214" s="1"/>
      <c r="H214" s="1"/>
    </row>
    <row r="215" spans="1:8" s="3" customFormat="1">
      <c r="A215" s="5"/>
      <c r="C215" s="71"/>
      <c r="E215" s="75"/>
      <c r="F215" s="26"/>
      <c r="G215" s="1"/>
      <c r="H215" s="1"/>
    </row>
    <row r="216" spans="1:8" s="3" customFormat="1">
      <c r="A216" s="5"/>
      <c r="C216" s="71"/>
      <c r="E216" s="75"/>
      <c r="F216" s="26"/>
      <c r="G216" s="1"/>
      <c r="H216" s="1"/>
    </row>
    <row r="217" spans="1:8" s="3" customFormat="1">
      <c r="A217" s="5"/>
      <c r="C217" s="71"/>
      <c r="E217" s="75"/>
      <c r="F217" s="26"/>
      <c r="G217" s="1"/>
      <c r="H217" s="1"/>
    </row>
    <row r="218" spans="1:8" s="3" customFormat="1">
      <c r="A218" s="5"/>
      <c r="C218" s="71"/>
      <c r="E218" s="75"/>
      <c r="F218" s="26"/>
      <c r="G218" s="1"/>
      <c r="H218" s="1"/>
    </row>
    <row r="219" spans="1:8" s="3" customFormat="1">
      <c r="A219" s="5"/>
      <c r="C219" s="71"/>
      <c r="E219" s="75"/>
      <c r="F219" s="26"/>
      <c r="G219" s="1"/>
      <c r="H219" s="1"/>
    </row>
    <row r="220" spans="1:8" s="3" customFormat="1">
      <c r="A220" s="5"/>
      <c r="C220" s="71"/>
      <c r="E220" s="75"/>
      <c r="F220" s="26"/>
      <c r="G220" s="1"/>
      <c r="H220" s="1"/>
    </row>
    <row r="221" spans="1:8" s="3" customFormat="1">
      <c r="A221" s="5"/>
      <c r="C221" s="71"/>
      <c r="E221" s="75"/>
      <c r="F221" s="26"/>
      <c r="G221" s="1"/>
      <c r="H221" s="1"/>
    </row>
    <row r="222" spans="1:8" s="3" customFormat="1">
      <c r="A222" s="5"/>
      <c r="C222" s="71"/>
      <c r="E222" s="75"/>
      <c r="F222" s="26"/>
      <c r="G222" s="1"/>
      <c r="H222" s="1"/>
    </row>
    <row r="223" spans="1:8" s="3" customFormat="1">
      <c r="A223" s="5"/>
      <c r="C223" s="71"/>
      <c r="E223" s="75"/>
      <c r="F223" s="26"/>
      <c r="G223" s="1"/>
      <c r="H223" s="1"/>
    </row>
    <row r="224" spans="1:8" s="3" customFormat="1">
      <c r="A224" s="5"/>
      <c r="C224" s="71"/>
      <c r="E224" s="75"/>
      <c r="F224" s="26"/>
      <c r="G224" s="1"/>
      <c r="H224" s="1"/>
    </row>
    <row r="225" spans="1:8" s="3" customFormat="1">
      <c r="A225" s="5"/>
      <c r="C225" s="71"/>
      <c r="E225" s="75"/>
      <c r="F225" s="26"/>
      <c r="G225" s="1"/>
      <c r="H225" s="1"/>
    </row>
    <row r="226" spans="1:8" s="3" customFormat="1">
      <c r="A226" s="5"/>
      <c r="C226" s="71"/>
      <c r="E226" s="75"/>
      <c r="F226" s="26"/>
      <c r="G226" s="1"/>
      <c r="H226" s="1"/>
    </row>
    <row r="227" spans="1:8" s="3" customFormat="1">
      <c r="A227" s="5"/>
      <c r="C227" s="71"/>
      <c r="E227" s="75"/>
      <c r="F227" s="26"/>
      <c r="G227" s="1"/>
      <c r="H227" s="1"/>
    </row>
    <row r="228" spans="1:8" s="3" customFormat="1">
      <c r="A228" s="5"/>
      <c r="C228" s="71"/>
      <c r="E228" s="75"/>
      <c r="F228" s="26"/>
      <c r="G228" s="1"/>
      <c r="H228" s="1"/>
    </row>
    <row r="229" spans="1:8" s="3" customFormat="1">
      <c r="A229" s="5"/>
      <c r="C229" s="71"/>
      <c r="E229" s="75"/>
      <c r="F229" s="26"/>
      <c r="G229" s="1"/>
      <c r="H229" s="1"/>
    </row>
    <row r="230" spans="1:8" s="3" customFormat="1">
      <c r="A230" s="5"/>
      <c r="C230" s="71"/>
      <c r="E230" s="75"/>
      <c r="F230" s="26"/>
      <c r="G230" s="1"/>
      <c r="H230" s="1"/>
    </row>
    <row r="231" spans="1:8" s="3" customFormat="1">
      <c r="A231" s="5"/>
      <c r="C231" s="71"/>
      <c r="E231" s="75"/>
      <c r="F231" s="26"/>
      <c r="G231" s="1"/>
      <c r="H231" s="1"/>
    </row>
    <row r="232" spans="1:8" s="3" customFormat="1">
      <c r="A232" s="5"/>
      <c r="C232" s="71"/>
      <c r="E232" s="75"/>
      <c r="F232" s="26"/>
      <c r="G232" s="1"/>
      <c r="H232" s="1"/>
    </row>
    <row r="233" spans="1:8" s="3" customFormat="1">
      <c r="A233" s="5"/>
      <c r="C233" s="71"/>
      <c r="E233" s="75"/>
      <c r="F233" s="26"/>
      <c r="G233" s="1"/>
      <c r="H233" s="1"/>
    </row>
    <row r="234" spans="1:8" s="3" customFormat="1">
      <c r="A234" s="5"/>
      <c r="C234" s="71"/>
      <c r="E234" s="75"/>
      <c r="F234" s="26"/>
      <c r="G234" s="1"/>
      <c r="H234" s="1"/>
    </row>
    <row r="235" spans="1:8" s="3" customFormat="1">
      <c r="A235" s="5"/>
      <c r="C235" s="71"/>
      <c r="E235" s="75"/>
      <c r="F235" s="26"/>
      <c r="G235" s="1"/>
      <c r="H235" s="1"/>
    </row>
    <row r="236" spans="1:8" s="3" customFormat="1">
      <c r="A236" s="5"/>
      <c r="C236" s="71"/>
      <c r="E236" s="75"/>
      <c r="F236" s="26"/>
      <c r="G236" s="1"/>
      <c r="H236" s="1"/>
    </row>
    <row r="237" spans="1:8" s="3" customFormat="1">
      <c r="A237" s="5"/>
      <c r="C237" s="71"/>
      <c r="E237" s="75"/>
      <c r="F237" s="26"/>
      <c r="G237" s="1"/>
      <c r="H237" s="1"/>
    </row>
    <row r="238" spans="1:8" s="3" customFormat="1">
      <c r="A238" s="5"/>
      <c r="C238" s="71"/>
      <c r="E238" s="75"/>
      <c r="F238" s="26"/>
      <c r="G238" s="1"/>
      <c r="H238" s="1"/>
    </row>
    <row r="239" spans="1:8" s="3" customFormat="1">
      <c r="A239" s="5"/>
      <c r="C239" s="71"/>
      <c r="E239" s="75"/>
      <c r="F239" s="26"/>
      <c r="G239" s="1"/>
      <c r="H239" s="1"/>
    </row>
    <row r="240" spans="1:8" s="3" customFormat="1">
      <c r="A240" s="5"/>
      <c r="C240" s="71"/>
      <c r="E240" s="75"/>
      <c r="F240" s="26"/>
      <c r="G240" s="1"/>
      <c r="H240" s="1"/>
    </row>
    <row r="241" spans="1:8" s="3" customFormat="1">
      <c r="A241" s="5"/>
      <c r="C241" s="71"/>
      <c r="E241" s="75"/>
      <c r="F241" s="26"/>
      <c r="G241" s="1"/>
      <c r="H241" s="1"/>
    </row>
    <row r="242" spans="1:8" s="3" customFormat="1">
      <c r="A242" s="5"/>
      <c r="C242" s="71"/>
      <c r="E242" s="75"/>
      <c r="F242" s="26"/>
      <c r="G242" s="1"/>
      <c r="H242" s="1"/>
    </row>
    <row r="243" spans="1:8" s="3" customFormat="1">
      <c r="A243" s="5"/>
      <c r="C243" s="71"/>
      <c r="E243" s="75"/>
      <c r="F243" s="26"/>
      <c r="G243" s="1"/>
      <c r="H243" s="1"/>
    </row>
    <row r="244" spans="1:8" s="3" customFormat="1">
      <c r="A244" s="5"/>
      <c r="C244" s="71"/>
      <c r="E244" s="75"/>
      <c r="F244" s="26"/>
      <c r="G244" s="1"/>
      <c r="H244" s="1"/>
    </row>
    <row r="245" spans="1:8" s="3" customFormat="1">
      <c r="A245" s="5"/>
      <c r="C245" s="71"/>
      <c r="E245" s="75"/>
      <c r="F245" s="26"/>
      <c r="G245" s="1"/>
      <c r="H245" s="1"/>
    </row>
    <row r="246" spans="1:8" s="3" customFormat="1">
      <c r="A246" s="5"/>
      <c r="C246" s="71"/>
      <c r="E246" s="75"/>
      <c r="F246" s="26"/>
      <c r="G246" s="1"/>
      <c r="H246" s="1"/>
    </row>
    <row r="247" spans="1:8" s="3" customFormat="1">
      <c r="A247" s="5"/>
      <c r="C247" s="71"/>
      <c r="E247" s="75"/>
      <c r="F247" s="26"/>
      <c r="G247" s="1"/>
      <c r="H247" s="1"/>
    </row>
    <row r="248" spans="1:8" s="3" customFormat="1">
      <c r="A248" s="5"/>
      <c r="C248" s="71"/>
      <c r="E248" s="75"/>
      <c r="F248" s="26"/>
      <c r="G248" s="1"/>
      <c r="H248" s="1"/>
    </row>
    <row r="249" spans="1:8" s="3" customFormat="1">
      <c r="A249" s="5"/>
      <c r="C249" s="71"/>
      <c r="E249" s="75"/>
      <c r="F249" s="26"/>
      <c r="G249" s="1"/>
      <c r="H249" s="1"/>
    </row>
    <row r="250" spans="1:8" s="3" customFormat="1">
      <c r="A250" s="5"/>
      <c r="C250" s="71"/>
      <c r="E250" s="75"/>
      <c r="F250" s="26"/>
      <c r="G250" s="1"/>
      <c r="H250" s="1"/>
    </row>
    <row r="251" spans="1:8" s="3" customFormat="1">
      <c r="A251" s="5"/>
      <c r="C251" s="71"/>
      <c r="E251" s="75"/>
      <c r="F251" s="26"/>
      <c r="G251" s="1"/>
      <c r="H251" s="1"/>
    </row>
  </sheetData>
  <mergeCells count="19"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C100:D100"/>
    <mergeCell ref="C99:D99"/>
    <mergeCell ref="A78:H78"/>
    <mergeCell ref="F99:H99"/>
    <mergeCell ref="F100:H100"/>
    <mergeCell ref="A79:A80"/>
    <mergeCell ref="B79:B80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S415"/>
  <sheetViews>
    <sheetView view="pageBreakPreview" topLeftCell="A139" zoomScale="70" zoomScaleNormal="100" zoomScaleSheetLayoutView="70" workbookViewId="0">
      <selection activeCell="B149" sqref="B149:G149"/>
    </sheetView>
  </sheetViews>
  <sheetFormatPr defaultRowHeight="18.75"/>
  <cols>
    <col min="1" max="1" width="9.140625" style="6"/>
    <col min="2" max="2" width="51.5703125" style="67" customWidth="1"/>
    <col min="3" max="3" width="11.85546875" style="9" customWidth="1"/>
    <col min="4" max="4" width="17.28515625" style="46" customWidth="1"/>
    <col min="5" max="5" width="18.140625" style="46" customWidth="1"/>
    <col min="6" max="6" width="17" style="85" customWidth="1"/>
    <col min="7" max="7" width="19" style="6" customWidth="1"/>
    <col min="8" max="8" width="20.140625" style="6" customWidth="1"/>
    <col min="9" max="9" width="22.5703125" style="6" customWidth="1"/>
    <col min="10" max="10" width="16.42578125" style="6" customWidth="1"/>
    <col min="11" max="11" width="19.42578125" style="6" customWidth="1"/>
    <col min="12" max="12" width="17.7109375" style="6" customWidth="1"/>
    <col min="13" max="16384" width="9.140625" style="6"/>
  </cols>
  <sheetData>
    <row r="1" spans="1:9">
      <c r="A1" s="36"/>
      <c r="B1" s="36"/>
      <c r="C1" s="64"/>
      <c r="D1" s="65"/>
      <c r="E1" s="72"/>
      <c r="G1" s="36"/>
      <c r="H1" s="36"/>
      <c r="I1" s="36"/>
    </row>
    <row r="2" spans="1:9" ht="20.25">
      <c r="A2" s="8"/>
      <c r="B2" s="274" t="s">
        <v>99</v>
      </c>
      <c r="C2" s="274"/>
      <c r="D2" s="274"/>
      <c r="E2" s="274"/>
      <c r="F2" s="274"/>
      <c r="G2" s="8"/>
      <c r="H2" s="8"/>
      <c r="I2" s="8"/>
    </row>
    <row r="3" spans="1:9">
      <c r="A3" s="8"/>
      <c r="B3" s="118"/>
      <c r="C3" s="119"/>
      <c r="D3" s="118"/>
      <c r="E3" s="118"/>
      <c r="F3" s="118"/>
      <c r="G3" s="8"/>
      <c r="H3" s="8" t="s">
        <v>63</v>
      </c>
      <c r="I3" s="8"/>
    </row>
    <row r="4" spans="1:9" ht="71.25" customHeight="1">
      <c r="A4" s="120" t="s">
        <v>74</v>
      </c>
      <c r="B4" s="120" t="s">
        <v>23</v>
      </c>
      <c r="C4" s="121" t="s">
        <v>5</v>
      </c>
      <c r="D4" s="121" t="s">
        <v>528</v>
      </c>
      <c r="E4" s="121" t="s">
        <v>529</v>
      </c>
      <c r="F4" s="121" t="s">
        <v>530</v>
      </c>
      <c r="G4" s="121" t="s">
        <v>107</v>
      </c>
      <c r="H4" s="121" t="s">
        <v>108</v>
      </c>
      <c r="I4" s="8"/>
    </row>
    <row r="5" spans="1:9" ht="23.25" customHeight="1">
      <c r="A5" s="120">
        <v>1</v>
      </c>
      <c r="B5" s="120">
        <v>2</v>
      </c>
      <c r="C5" s="121">
        <v>3</v>
      </c>
      <c r="D5" s="121">
        <v>4</v>
      </c>
      <c r="E5" s="121">
        <v>5</v>
      </c>
      <c r="F5" s="121">
        <v>6</v>
      </c>
      <c r="G5" s="120">
        <v>7</v>
      </c>
      <c r="H5" s="120">
        <v>8</v>
      </c>
      <c r="I5" s="8"/>
    </row>
    <row r="6" spans="1:9" ht="33" customHeight="1">
      <c r="A6" s="275" t="s">
        <v>73</v>
      </c>
      <c r="B6" s="275"/>
      <c r="C6" s="121"/>
      <c r="D6" s="122">
        <f>SUM(D7,D10,D18)</f>
        <v>211835.59999999998</v>
      </c>
      <c r="E6" s="122">
        <f>SUM(E7,E10,E18)</f>
        <v>270098.59999999998</v>
      </c>
      <c r="F6" s="122">
        <f>SUM(F7,F10,F18)</f>
        <v>335319</v>
      </c>
      <c r="G6" s="123">
        <f t="shared" ref="G6:G23" si="0">F6-E6</f>
        <v>65220.400000000023</v>
      </c>
      <c r="H6" s="123">
        <f t="shared" ref="H6:H23" si="1">(F6/E6)*100</f>
        <v>124.14688561880736</v>
      </c>
      <c r="I6" s="8"/>
    </row>
    <row r="7" spans="1:9" ht="62.25" customHeight="1">
      <c r="A7" s="276" t="s">
        <v>72</v>
      </c>
      <c r="B7" s="276"/>
      <c r="C7" s="124">
        <v>1000</v>
      </c>
      <c r="D7" s="122">
        <f>SUM(D8:D9)</f>
        <v>152257.79999999999</v>
      </c>
      <c r="E7" s="122">
        <f>SUM(E8:E9)</f>
        <v>219600</v>
      </c>
      <c r="F7" s="122">
        <f>SUM(F8:F9)</f>
        <v>269059</v>
      </c>
      <c r="G7" s="123">
        <f t="shared" si="0"/>
        <v>49459</v>
      </c>
      <c r="H7" s="123">
        <f t="shared" si="1"/>
        <v>122.52231329690346</v>
      </c>
      <c r="I7" s="8"/>
    </row>
    <row r="8" spans="1:9" ht="47.25" customHeight="1">
      <c r="A8" s="120">
        <v>1</v>
      </c>
      <c r="B8" s="125" t="s">
        <v>180</v>
      </c>
      <c r="C8" s="124"/>
      <c r="D8" s="126">
        <v>149401.29999999999</v>
      </c>
      <c r="E8" s="126">
        <v>216000</v>
      </c>
      <c r="F8" s="126">
        <v>265137.3</v>
      </c>
      <c r="G8" s="127">
        <f t="shared" si="0"/>
        <v>49137.299999999988</v>
      </c>
      <c r="H8" s="127">
        <f t="shared" si="1"/>
        <v>122.74874999999999</v>
      </c>
      <c r="I8" s="8"/>
    </row>
    <row r="9" spans="1:9" ht="34.5" customHeight="1">
      <c r="A9" s="120">
        <v>2</v>
      </c>
      <c r="B9" s="68" t="s">
        <v>181</v>
      </c>
      <c r="C9" s="121"/>
      <c r="D9" s="128">
        <v>2856.5</v>
      </c>
      <c r="E9" s="126">
        <v>3600</v>
      </c>
      <c r="F9" s="128">
        <v>3921.7</v>
      </c>
      <c r="G9" s="127">
        <f t="shared" si="0"/>
        <v>321.69999999999982</v>
      </c>
      <c r="H9" s="127">
        <f t="shared" si="1"/>
        <v>108.9361111111111</v>
      </c>
      <c r="I9" s="8"/>
    </row>
    <row r="10" spans="1:9" ht="30.75" customHeight="1">
      <c r="A10" s="277" t="s">
        <v>35</v>
      </c>
      <c r="B10" s="277"/>
      <c r="C10" s="124">
        <v>1040</v>
      </c>
      <c r="D10" s="122">
        <f>SUM(D11:D17)</f>
        <v>37224</v>
      </c>
      <c r="E10" s="122">
        <f>SUM(E11:E17)</f>
        <v>26498.6</v>
      </c>
      <c r="F10" s="122">
        <f>SUM(F11:F17)</f>
        <v>37504.9</v>
      </c>
      <c r="G10" s="123">
        <f t="shared" si="0"/>
        <v>11006.300000000003</v>
      </c>
      <c r="H10" s="123">
        <f t="shared" si="1"/>
        <v>141.5354018702875</v>
      </c>
      <c r="I10" s="8"/>
    </row>
    <row r="11" spans="1:9" ht="45.75" customHeight="1">
      <c r="A11" s="120">
        <v>1</v>
      </c>
      <c r="B11" s="68" t="s">
        <v>182</v>
      </c>
      <c r="C11" s="124"/>
      <c r="D11" s="126">
        <v>18760.099999999999</v>
      </c>
      <c r="E11" s="126">
        <v>22274.6</v>
      </c>
      <c r="F11" s="126">
        <v>21656.400000000001</v>
      </c>
      <c r="G11" s="127">
        <f>F11-E11</f>
        <v>-618.19999999999709</v>
      </c>
      <c r="H11" s="127">
        <f t="shared" si="1"/>
        <v>97.224641519937521</v>
      </c>
      <c r="I11" s="8"/>
    </row>
    <row r="12" spans="1:9" ht="38.25" customHeight="1">
      <c r="A12" s="120">
        <v>2</v>
      </c>
      <c r="B12" s="68" t="s">
        <v>684</v>
      </c>
      <c r="C12" s="124"/>
      <c r="D12" s="126">
        <v>1608.9</v>
      </c>
      <c r="E12" s="126">
        <v>1560</v>
      </c>
      <c r="F12" s="126">
        <v>2328.8000000000002</v>
      </c>
      <c r="G12" s="127">
        <f t="shared" si="0"/>
        <v>768.80000000000018</v>
      </c>
      <c r="H12" s="127">
        <f t="shared" si="1"/>
        <v>149.2820512820513</v>
      </c>
      <c r="I12" s="8"/>
    </row>
    <row r="13" spans="1:9" ht="33.75" customHeight="1">
      <c r="A13" s="120">
        <v>3</v>
      </c>
      <c r="B13" s="68" t="s">
        <v>183</v>
      </c>
      <c r="C13" s="124"/>
      <c r="D13" s="126">
        <v>629</v>
      </c>
      <c r="E13" s="126">
        <v>600</v>
      </c>
      <c r="F13" s="126">
        <v>448.9</v>
      </c>
      <c r="G13" s="127">
        <f t="shared" si="0"/>
        <v>-151.10000000000002</v>
      </c>
      <c r="H13" s="127">
        <f t="shared" si="1"/>
        <v>74.816666666666663</v>
      </c>
      <c r="I13" s="8"/>
    </row>
    <row r="14" spans="1:9" ht="48.75" customHeight="1">
      <c r="A14" s="120">
        <v>4</v>
      </c>
      <c r="B14" s="68" t="s">
        <v>328</v>
      </c>
      <c r="C14" s="124"/>
      <c r="D14" s="126">
        <v>11638.7</v>
      </c>
      <c r="E14" s="126"/>
      <c r="F14" s="126">
        <v>5275.9</v>
      </c>
      <c r="G14" s="127">
        <f>F14-E14</f>
        <v>5275.9</v>
      </c>
      <c r="H14" s="127"/>
      <c r="I14" s="8"/>
    </row>
    <row r="15" spans="1:9" ht="62.25" customHeight="1">
      <c r="A15" s="120">
        <v>5</v>
      </c>
      <c r="B15" s="68" t="s">
        <v>184</v>
      </c>
      <c r="C15" s="124"/>
      <c r="D15" s="126">
        <v>33.4</v>
      </c>
      <c r="E15" s="126">
        <v>39</v>
      </c>
      <c r="F15" s="126">
        <v>34.4</v>
      </c>
      <c r="G15" s="127">
        <f t="shared" si="0"/>
        <v>-4.6000000000000014</v>
      </c>
      <c r="H15" s="127">
        <f t="shared" si="1"/>
        <v>88.205128205128204</v>
      </c>
      <c r="I15" s="8"/>
    </row>
    <row r="16" spans="1:9" ht="45" customHeight="1">
      <c r="A16" s="120">
        <v>6</v>
      </c>
      <c r="B16" s="68" t="s">
        <v>221</v>
      </c>
      <c r="C16" s="124"/>
      <c r="D16" s="126">
        <v>2362.3000000000002</v>
      </c>
      <c r="E16" s="126">
        <v>2025</v>
      </c>
      <c r="F16" s="126">
        <v>2765.8</v>
      </c>
      <c r="G16" s="127">
        <f t="shared" si="0"/>
        <v>740.80000000000018</v>
      </c>
      <c r="H16" s="127">
        <f t="shared" si="1"/>
        <v>136.58271604938273</v>
      </c>
      <c r="I16" s="8"/>
    </row>
    <row r="17" spans="1:9" ht="32.25" customHeight="1">
      <c r="A17" s="120">
        <v>7</v>
      </c>
      <c r="B17" s="68" t="s">
        <v>206</v>
      </c>
      <c r="C17" s="124"/>
      <c r="D17" s="126">
        <v>2191.6</v>
      </c>
      <c r="E17" s="126"/>
      <c r="F17" s="126">
        <v>4994.7</v>
      </c>
      <c r="G17" s="127">
        <f t="shared" si="0"/>
        <v>4994.7</v>
      </c>
      <c r="H17" s="127"/>
      <c r="I17" s="8"/>
    </row>
    <row r="18" spans="1:9" ht="30.75" customHeight="1">
      <c r="A18" s="277" t="s">
        <v>27</v>
      </c>
      <c r="B18" s="277"/>
      <c r="C18" s="124">
        <v>1150</v>
      </c>
      <c r="D18" s="122">
        <f>SUM(D19:D19)</f>
        <v>22353.8</v>
      </c>
      <c r="E18" s="122">
        <f>SUM(E19:E19)</f>
        <v>24000</v>
      </c>
      <c r="F18" s="122">
        <f>SUM(F19:F19)</f>
        <v>28755.1</v>
      </c>
      <c r="G18" s="122">
        <f>SUM(G19:G19)</f>
        <v>4755.0999999999985</v>
      </c>
      <c r="H18" s="123">
        <f t="shared" si="1"/>
        <v>119.81291666666667</v>
      </c>
      <c r="I18" s="8"/>
    </row>
    <row r="19" spans="1:9" ht="52.5" customHeight="1">
      <c r="A19" s="120">
        <v>1</v>
      </c>
      <c r="B19" s="68" t="s">
        <v>185</v>
      </c>
      <c r="C19" s="124"/>
      <c r="D19" s="126">
        <v>22353.8</v>
      </c>
      <c r="E19" s="126">
        <v>24000</v>
      </c>
      <c r="F19" s="126">
        <v>28755.1</v>
      </c>
      <c r="G19" s="127">
        <f>F19-E19</f>
        <v>4755.0999999999985</v>
      </c>
      <c r="H19" s="127">
        <f>(F19/E19)*100</f>
        <v>119.81291666666667</v>
      </c>
      <c r="I19" s="8"/>
    </row>
    <row r="20" spans="1:9" ht="35.25" customHeight="1">
      <c r="A20" s="275" t="s">
        <v>75</v>
      </c>
      <c r="B20" s="275"/>
      <c r="C20" s="124"/>
      <c r="D20" s="122"/>
      <c r="E20" s="122"/>
      <c r="F20" s="122"/>
      <c r="G20" s="123"/>
      <c r="H20" s="123"/>
      <c r="I20" s="8"/>
    </row>
    <row r="21" spans="1:9" ht="48" customHeight="1">
      <c r="A21" s="276" t="s">
        <v>76</v>
      </c>
      <c r="B21" s="276"/>
      <c r="C21" s="121"/>
      <c r="D21" s="122"/>
      <c r="E21" s="122"/>
      <c r="F21" s="122"/>
      <c r="G21" s="123"/>
      <c r="H21" s="123"/>
      <c r="I21" s="8"/>
    </row>
    <row r="22" spans="1:9" ht="34.5" customHeight="1">
      <c r="A22" s="281" t="s">
        <v>77</v>
      </c>
      <c r="B22" s="281"/>
      <c r="C22" s="124">
        <v>1011</v>
      </c>
      <c r="D22" s="122">
        <f>SUM(D23:D38)</f>
        <v>23830.3</v>
      </c>
      <c r="E22" s="122">
        <f>SUM(E23:E38)</f>
        <v>14037.8</v>
      </c>
      <c r="F22" s="122">
        <f>SUM(F23:F38)</f>
        <v>50931.500000000015</v>
      </c>
      <c r="G22" s="123">
        <f t="shared" si="0"/>
        <v>36893.700000000012</v>
      </c>
      <c r="H22" s="123">
        <f t="shared" si="1"/>
        <v>362.81682314892663</v>
      </c>
      <c r="I22" s="8"/>
    </row>
    <row r="23" spans="1:9" ht="42.75" customHeight="1">
      <c r="A23" s="124"/>
      <c r="B23" s="68" t="s">
        <v>124</v>
      </c>
      <c r="C23" s="121"/>
      <c r="D23" s="126">
        <v>13732.6</v>
      </c>
      <c r="E23" s="126">
        <v>8072.9</v>
      </c>
      <c r="F23" s="126">
        <v>35917.300000000003</v>
      </c>
      <c r="G23" s="127">
        <f t="shared" si="0"/>
        <v>27844.400000000001</v>
      </c>
      <c r="H23" s="127">
        <f t="shared" si="1"/>
        <v>444.91198949572032</v>
      </c>
      <c r="I23" s="8"/>
    </row>
    <row r="24" spans="1:9" ht="42.75" customHeight="1">
      <c r="A24" s="124"/>
      <c r="B24" s="68" t="s">
        <v>164</v>
      </c>
      <c r="C24" s="121"/>
      <c r="D24" s="126">
        <v>4437.3999999999996</v>
      </c>
      <c r="E24" s="126"/>
      <c r="F24" s="129"/>
      <c r="G24" s="127">
        <f t="shared" ref="G24:G84" si="2">F24-E24</f>
        <v>0</v>
      </c>
      <c r="H24" s="228" t="e">
        <f t="shared" ref="H24:H84" si="3">(F24/E24)*100</f>
        <v>#DIV/0!</v>
      </c>
      <c r="I24" s="8"/>
    </row>
    <row r="25" spans="1:9" ht="42.75" customHeight="1">
      <c r="A25" s="124"/>
      <c r="B25" s="68" t="s">
        <v>223</v>
      </c>
      <c r="C25" s="121"/>
      <c r="D25" s="126">
        <v>1638.3</v>
      </c>
      <c r="E25" s="126"/>
      <c r="F25" s="126"/>
      <c r="G25" s="127">
        <f t="shared" si="2"/>
        <v>0</v>
      </c>
      <c r="H25" s="228" t="e">
        <f t="shared" si="3"/>
        <v>#DIV/0!</v>
      </c>
      <c r="I25" s="8"/>
    </row>
    <row r="26" spans="1:9" ht="34.5" customHeight="1">
      <c r="A26" s="124"/>
      <c r="B26" s="130" t="s">
        <v>125</v>
      </c>
      <c r="C26" s="121"/>
      <c r="D26" s="126">
        <v>2266.6</v>
      </c>
      <c r="E26" s="126">
        <v>4400</v>
      </c>
      <c r="F26" s="126">
        <v>5138.5</v>
      </c>
      <c r="G26" s="127">
        <f t="shared" si="2"/>
        <v>738.5</v>
      </c>
      <c r="H26" s="127">
        <f t="shared" si="3"/>
        <v>116.78409090909089</v>
      </c>
      <c r="I26" s="8"/>
    </row>
    <row r="27" spans="1:9" ht="34.5" customHeight="1">
      <c r="A27" s="124"/>
      <c r="B27" s="68" t="s">
        <v>126</v>
      </c>
      <c r="C27" s="121"/>
      <c r="D27" s="126">
        <v>187.9</v>
      </c>
      <c r="E27" s="126">
        <v>225</v>
      </c>
      <c r="F27" s="126">
        <v>817.9</v>
      </c>
      <c r="G27" s="127">
        <f t="shared" si="2"/>
        <v>592.9</v>
      </c>
      <c r="H27" s="127">
        <f t="shared" si="3"/>
        <v>363.51111111111112</v>
      </c>
      <c r="I27" s="8"/>
    </row>
    <row r="28" spans="1:9" ht="34.5" customHeight="1">
      <c r="A28" s="124"/>
      <c r="B28" s="68" t="s">
        <v>177</v>
      </c>
      <c r="C28" s="121"/>
      <c r="D28" s="126">
        <v>140</v>
      </c>
      <c r="E28" s="126">
        <v>108</v>
      </c>
      <c r="F28" s="126"/>
      <c r="G28" s="127">
        <f t="shared" si="2"/>
        <v>-108</v>
      </c>
      <c r="H28" s="127">
        <f t="shared" si="3"/>
        <v>0</v>
      </c>
      <c r="I28" s="8"/>
    </row>
    <row r="29" spans="1:9" ht="34.5" customHeight="1">
      <c r="A29" s="124"/>
      <c r="B29" s="68" t="s">
        <v>127</v>
      </c>
      <c r="C29" s="121"/>
      <c r="D29" s="126">
        <v>559.79999999999995</v>
      </c>
      <c r="E29" s="126">
        <v>517.5</v>
      </c>
      <c r="F29" s="126">
        <v>1183.3</v>
      </c>
      <c r="G29" s="127">
        <f t="shared" si="2"/>
        <v>665.8</v>
      </c>
      <c r="H29" s="127">
        <f t="shared" si="3"/>
        <v>228.65700483091786</v>
      </c>
      <c r="I29" s="8"/>
    </row>
    <row r="30" spans="1:9" ht="34.5" customHeight="1">
      <c r="A30" s="124"/>
      <c r="B30" s="68" t="s">
        <v>531</v>
      </c>
      <c r="C30" s="121"/>
      <c r="D30" s="126">
        <v>70.400000000000006</v>
      </c>
      <c r="E30" s="126">
        <v>85.5</v>
      </c>
      <c r="F30" s="126">
        <v>98.3</v>
      </c>
      <c r="G30" s="127">
        <f t="shared" si="2"/>
        <v>12.799999999999997</v>
      </c>
      <c r="H30" s="127">
        <f t="shared" si="3"/>
        <v>114.97076023391813</v>
      </c>
      <c r="I30" s="8"/>
    </row>
    <row r="31" spans="1:9" ht="34.5" customHeight="1">
      <c r="A31" s="124"/>
      <c r="B31" s="68" t="s">
        <v>128</v>
      </c>
      <c r="C31" s="121"/>
      <c r="D31" s="126">
        <v>208</v>
      </c>
      <c r="E31" s="126">
        <v>13.5</v>
      </c>
      <c r="F31" s="126">
        <v>461.6</v>
      </c>
      <c r="G31" s="127">
        <f t="shared" si="2"/>
        <v>448.1</v>
      </c>
      <c r="H31" s="127">
        <f t="shared" si="3"/>
        <v>3419.2592592592596</v>
      </c>
      <c r="I31" s="8"/>
    </row>
    <row r="32" spans="1:9" ht="34.5" customHeight="1">
      <c r="A32" s="124"/>
      <c r="B32" s="68" t="s">
        <v>129</v>
      </c>
      <c r="C32" s="121"/>
      <c r="D32" s="126">
        <v>199</v>
      </c>
      <c r="E32" s="126">
        <v>180</v>
      </c>
      <c r="F32" s="126">
        <v>300</v>
      </c>
      <c r="G32" s="127">
        <f t="shared" si="2"/>
        <v>120</v>
      </c>
      <c r="H32" s="127">
        <f t="shared" si="3"/>
        <v>166.66666666666669</v>
      </c>
      <c r="I32" s="8"/>
    </row>
    <row r="33" spans="1:9" ht="34.5" customHeight="1">
      <c r="A33" s="124"/>
      <c r="B33" s="68" t="s">
        <v>130</v>
      </c>
      <c r="C33" s="121"/>
      <c r="D33" s="126">
        <v>264.60000000000002</v>
      </c>
      <c r="E33" s="126">
        <v>330</v>
      </c>
      <c r="F33" s="126">
        <v>316.89999999999998</v>
      </c>
      <c r="G33" s="127">
        <f t="shared" si="2"/>
        <v>-13.100000000000023</v>
      </c>
      <c r="H33" s="127">
        <f t="shared" si="3"/>
        <v>96.030303030303017</v>
      </c>
      <c r="I33" s="8"/>
    </row>
    <row r="34" spans="1:9" ht="34.5" customHeight="1">
      <c r="A34" s="124"/>
      <c r="B34" s="68" t="s">
        <v>252</v>
      </c>
      <c r="C34" s="121"/>
      <c r="D34" s="126">
        <v>125.7</v>
      </c>
      <c r="E34" s="126">
        <v>105.4</v>
      </c>
      <c r="F34" s="126">
        <v>235.8</v>
      </c>
      <c r="G34" s="127">
        <f t="shared" si="2"/>
        <v>130.4</v>
      </c>
      <c r="H34" s="127">
        <f t="shared" si="3"/>
        <v>223.71916508538899</v>
      </c>
      <c r="I34" s="8"/>
    </row>
    <row r="35" spans="1:9" ht="34.5" customHeight="1">
      <c r="A35" s="124"/>
      <c r="B35" s="68" t="s">
        <v>224</v>
      </c>
      <c r="C35" s="121"/>
      <c r="D35" s="126"/>
      <c r="E35" s="126"/>
      <c r="F35" s="126">
        <v>154.6</v>
      </c>
      <c r="G35" s="127">
        <f t="shared" si="2"/>
        <v>154.6</v>
      </c>
      <c r="H35" s="228" t="e">
        <f t="shared" si="3"/>
        <v>#DIV/0!</v>
      </c>
      <c r="I35" s="8"/>
    </row>
    <row r="36" spans="1:9" ht="34.5" customHeight="1">
      <c r="A36" s="124"/>
      <c r="B36" s="68" t="s">
        <v>159</v>
      </c>
      <c r="C36" s="121"/>
      <c r="D36" s="126"/>
      <c r="E36" s="126"/>
      <c r="F36" s="126">
        <v>900.8</v>
      </c>
      <c r="G36" s="127">
        <f t="shared" si="2"/>
        <v>900.8</v>
      </c>
      <c r="H36" s="228" t="e">
        <f t="shared" si="3"/>
        <v>#DIV/0!</v>
      </c>
      <c r="I36" s="8"/>
    </row>
    <row r="37" spans="1:9" ht="34.5" customHeight="1">
      <c r="A37" s="124"/>
      <c r="B37" s="68" t="s">
        <v>160</v>
      </c>
      <c r="C37" s="121"/>
      <c r="D37" s="126"/>
      <c r="E37" s="126"/>
      <c r="F37" s="126">
        <v>363</v>
      </c>
      <c r="G37" s="127">
        <f t="shared" si="2"/>
        <v>363</v>
      </c>
      <c r="H37" s="228" t="e">
        <f t="shared" si="3"/>
        <v>#DIV/0!</v>
      </c>
      <c r="I37" s="8"/>
    </row>
    <row r="38" spans="1:9" ht="34.5" customHeight="1">
      <c r="A38" s="124"/>
      <c r="B38" s="68" t="s">
        <v>161</v>
      </c>
      <c r="C38" s="121"/>
      <c r="D38" s="126"/>
      <c r="E38" s="126"/>
      <c r="F38" s="126">
        <v>5043.5</v>
      </c>
      <c r="G38" s="127">
        <f t="shared" si="2"/>
        <v>5043.5</v>
      </c>
      <c r="H38" s="228" t="e">
        <f t="shared" si="3"/>
        <v>#DIV/0!</v>
      </c>
      <c r="I38" s="8"/>
    </row>
    <row r="39" spans="1:9" s="7" customFormat="1" ht="39" customHeight="1">
      <c r="A39" s="276" t="s">
        <v>78</v>
      </c>
      <c r="B39" s="276"/>
      <c r="C39" s="131"/>
      <c r="D39" s="122"/>
      <c r="E39" s="122"/>
      <c r="F39" s="122"/>
      <c r="G39" s="123"/>
      <c r="H39" s="229" t="e">
        <f t="shared" si="3"/>
        <v>#DIV/0!</v>
      </c>
      <c r="I39" s="25"/>
    </row>
    <row r="40" spans="1:9" s="7" customFormat="1" ht="32.25" customHeight="1">
      <c r="A40" s="281" t="s">
        <v>77</v>
      </c>
      <c r="B40" s="281"/>
      <c r="C40" s="124">
        <v>1021</v>
      </c>
      <c r="D40" s="122">
        <f>SUM(D41:D44)</f>
        <v>119.9</v>
      </c>
      <c r="E40" s="122">
        <f>SUM(E41:E44)</f>
        <v>136</v>
      </c>
      <c r="F40" s="122">
        <f>SUM(F41:F44)</f>
        <v>36.5</v>
      </c>
      <c r="G40" s="123">
        <f t="shared" si="2"/>
        <v>-99.5</v>
      </c>
      <c r="H40" s="123">
        <f t="shared" si="3"/>
        <v>26.838235294117645</v>
      </c>
      <c r="I40" s="25"/>
    </row>
    <row r="41" spans="1:9" s="7" customFormat="1" ht="32.25" customHeight="1">
      <c r="A41" s="124"/>
      <c r="B41" s="68" t="s">
        <v>128</v>
      </c>
      <c r="C41" s="121"/>
      <c r="D41" s="126">
        <v>12</v>
      </c>
      <c r="E41" s="126">
        <v>15</v>
      </c>
      <c r="F41" s="126">
        <v>6.5</v>
      </c>
      <c r="G41" s="127">
        <f t="shared" si="2"/>
        <v>-8.5</v>
      </c>
      <c r="H41" s="127">
        <f t="shared" si="3"/>
        <v>43.333333333333336</v>
      </c>
      <c r="I41" s="25"/>
    </row>
    <row r="42" spans="1:9" s="7" customFormat="1" ht="29.25" customHeight="1">
      <c r="A42" s="124"/>
      <c r="B42" s="68" t="s">
        <v>224</v>
      </c>
      <c r="C42" s="121"/>
      <c r="D42" s="126">
        <v>95.9</v>
      </c>
      <c r="E42" s="126">
        <v>99</v>
      </c>
      <c r="F42" s="126"/>
      <c r="G42" s="127">
        <f t="shared" si="2"/>
        <v>-99</v>
      </c>
      <c r="H42" s="127">
        <f t="shared" si="3"/>
        <v>0</v>
      </c>
      <c r="I42" s="25"/>
    </row>
    <row r="43" spans="1:9" s="7" customFormat="1" ht="30.75" customHeight="1">
      <c r="A43" s="124"/>
      <c r="B43" s="130" t="s">
        <v>177</v>
      </c>
      <c r="C43" s="121"/>
      <c r="D43" s="126">
        <v>2</v>
      </c>
      <c r="E43" s="126">
        <v>7</v>
      </c>
      <c r="F43" s="126"/>
      <c r="G43" s="127">
        <f t="shared" si="2"/>
        <v>-7</v>
      </c>
      <c r="H43" s="127">
        <f t="shared" si="3"/>
        <v>0</v>
      </c>
      <c r="I43" s="25"/>
    </row>
    <row r="44" spans="1:9" s="7" customFormat="1" ht="27.75" customHeight="1">
      <c r="A44" s="124"/>
      <c r="B44" s="68" t="s">
        <v>127</v>
      </c>
      <c r="C44" s="121"/>
      <c r="D44" s="129">
        <v>10</v>
      </c>
      <c r="E44" s="129">
        <v>15</v>
      </c>
      <c r="F44" s="129">
        <v>30</v>
      </c>
      <c r="G44" s="127">
        <f t="shared" si="2"/>
        <v>15</v>
      </c>
      <c r="H44" s="127">
        <f t="shared" si="3"/>
        <v>200</v>
      </c>
      <c r="I44" s="25"/>
    </row>
    <row r="45" spans="1:9" s="7" customFormat="1" ht="31.5" customHeight="1">
      <c r="A45" s="281" t="s">
        <v>79</v>
      </c>
      <c r="B45" s="281"/>
      <c r="C45" s="131">
        <v>1025</v>
      </c>
      <c r="D45" s="122">
        <f>SUM(D46:D81)</f>
        <v>1810.1</v>
      </c>
      <c r="E45" s="122">
        <f>SUM(E46:E81)</f>
        <v>2333.6999999999998</v>
      </c>
      <c r="F45" s="122">
        <f>SUM(F46:F81)</f>
        <v>3168.1000000000004</v>
      </c>
      <c r="G45" s="123">
        <f t="shared" si="2"/>
        <v>834.40000000000055</v>
      </c>
      <c r="H45" s="123">
        <f t="shared" si="3"/>
        <v>135.75438145434291</v>
      </c>
      <c r="I45" s="25"/>
    </row>
    <row r="46" spans="1:9" s="7" customFormat="1" ht="36.75" customHeight="1">
      <c r="A46" s="124"/>
      <c r="B46" s="68" t="s">
        <v>135</v>
      </c>
      <c r="C46" s="132"/>
      <c r="D46" s="126">
        <v>29.9</v>
      </c>
      <c r="E46" s="126">
        <v>30</v>
      </c>
      <c r="F46" s="126">
        <v>53.3</v>
      </c>
      <c r="G46" s="127">
        <f t="shared" si="2"/>
        <v>23.299999999999997</v>
      </c>
      <c r="H46" s="127">
        <f t="shared" si="3"/>
        <v>177.66666666666666</v>
      </c>
      <c r="I46" s="25"/>
    </row>
    <row r="47" spans="1:9" s="7" customFormat="1" ht="31.5" customHeight="1">
      <c r="A47" s="124"/>
      <c r="B47" s="130" t="s">
        <v>141</v>
      </c>
      <c r="C47" s="132"/>
      <c r="D47" s="126">
        <v>51.1</v>
      </c>
      <c r="E47" s="126">
        <v>54</v>
      </c>
      <c r="F47" s="126">
        <v>107.5</v>
      </c>
      <c r="G47" s="127">
        <f t="shared" si="2"/>
        <v>53.5</v>
      </c>
      <c r="H47" s="127">
        <f t="shared" si="3"/>
        <v>199.07407407407408</v>
      </c>
      <c r="I47" s="25"/>
    </row>
    <row r="48" spans="1:9" s="7" customFormat="1" ht="31.5" customHeight="1">
      <c r="A48" s="124"/>
      <c r="B48" s="125" t="s">
        <v>142</v>
      </c>
      <c r="C48" s="132"/>
      <c r="D48" s="126">
        <v>8.5</v>
      </c>
      <c r="E48" s="126">
        <v>8</v>
      </c>
      <c r="F48" s="126">
        <v>19.8</v>
      </c>
      <c r="G48" s="127">
        <f t="shared" si="2"/>
        <v>11.8</v>
      </c>
      <c r="H48" s="127">
        <f t="shared" si="3"/>
        <v>247.5</v>
      </c>
      <c r="I48" s="25"/>
    </row>
    <row r="49" spans="1:9" s="7" customFormat="1" ht="39" customHeight="1">
      <c r="A49" s="124"/>
      <c r="B49" s="68" t="s">
        <v>136</v>
      </c>
      <c r="C49" s="132"/>
      <c r="D49" s="126">
        <v>83.7</v>
      </c>
      <c r="E49" s="126">
        <v>75</v>
      </c>
      <c r="F49" s="126">
        <v>92.2</v>
      </c>
      <c r="G49" s="127">
        <f t="shared" si="2"/>
        <v>17.200000000000003</v>
      </c>
      <c r="H49" s="127">
        <f t="shared" si="3"/>
        <v>122.93333333333334</v>
      </c>
      <c r="I49" s="25"/>
    </row>
    <row r="50" spans="1:9" s="7" customFormat="1" ht="43.5" customHeight="1">
      <c r="A50" s="124"/>
      <c r="B50" s="125" t="s">
        <v>390</v>
      </c>
      <c r="C50" s="132"/>
      <c r="D50" s="126">
        <v>17.2</v>
      </c>
      <c r="E50" s="126">
        <v>15</v>
      </c>
      <c r="F50" s="126">
        <v>21.3</v>
      </c>
      <c r="G50" s="127">
        <f t="shared" si="2"/>
        <v>6.3000000000000007</v>
      </c>
      <c r="H50" s="127">
        <f t="shared" si="3"/>
        <v>142.00000000000003</v>
      </c>
      <c r="I50" s="25"/>
    </row>
    <row r="51" spans="1:9" s="7" customFormat="1" ht="36" customHeight="1">
      <c r="A51" s="124"/>
      <c r="B51" s="125" t="s">
        <v>258</v>
      </c>
      <c r="C51" s="132"/>
      <c r="D51" s="126">
        <v>9.8000000000000007</v>
      </c>
      <c r="E51" s="126">
        <v>7.5</v>
      </c>
      <c r="F51" s="126"/>
      <c r="G51" s="127">
        <f t="shared" si="2"/>
        <v>-7.5</v>
      </c>
      <c r="H51" s="127">
        <f t="shared" si="3"/>
        <v>0</v>
      </c>
      <c r="I51" s="25"/>
    </row>
    <row r="52" spans="1:9" s="7" customFormat="1" ht="31.5" customHeight="1">
      <c r="A52" s="124"/>
      <c r="B52" s="68" t="s">
        <v>144</v>
      </c>
      <c r="C52" s="132"/>
      <c r="D52" s="126">
        <v>15.1</v>
      </c>
      <c r="E52" s="126">
        <v>12</v>
      </c>
      <c r="F52" s="126">
        <v>17.600000000000001</v>
      </c>
      <c r="G52" s="127">
        <f t="shared" si="2"/>
        <v>5.6000000000000014</v>
      </c>
      <c r="H52" s="127">
        <f t="shared" si="3"/>
        <v>146.66666666666669</v>
      </c>
      <c r="I52" s="25"/>
    </row>
    <row r="53" spans="1:9" s="7" customFormat="1" ht="39" customHeight="1">
      <c r="A53" s="124"/>
      <c r="B53" s="68" t="s">
        <v>145</v>
      </c>
      <c r="C53" s="132"/>
      <c r="D53" s="126">
        <v>135.19999999999999</v>
      </c>
      <c r="E53" s="126">
        <v>150</v>
      </c>
      <c r="F53" s="126">
        <v>74.900000000000006</v>
      </c>
      <c r="G53" s="127">
        <f t="shared" si="2"/>
        <v>-75.099999999999994</v>
      </c>
      <c r="H53" s="127">
        <f t="shared" si="3"/>
        <v>49.933333333333337</v>
      </c>
      <c r="I53" s="25"/>
    </row>
    <row r="54" spans="1:9" s="7" customFormat="1" ht="39" customHeight="1">
      <c r="A54" s="124"/>
      <c r="B54" s="68" t="s">
        <v>294</v>
      </c>
      <c r="C54" s="132"/>
      <c r="D54" s="126">
        <v>43.5</v>
      </c>
      <c r="E54" s="126"/>
      <c r="F54" s="126"/>
      <c r="G54" s="127">
        <f t="shared" si="2"/>
        <v>0</v>
      </c>
      <c r="H54" s="228" t="e">
        <f t="shared" si="3"/>
        <v>#DIV/0!</v>
      </c>
      <c r="I54" s="25"/>
    </row>
    <row r="55" spans="1:9" s="7" customFormat="1" ht="62.25" customHeight="1">
      <c r="A55" s="124"/>
      <c r="B55" s="68" t="s">
        <v>146</v>
      </c>
      <c r="C55" s="132"/>
      <c r="D55" s="126">
        <v>36.1</v>
      </c>
      <c r="E55" s="126">
        <v>30</v>
      </c>
      <c r="F55" s="126">
        <v>8.1999999999999993</v>
      </c>
      <c r="G55" s="127">
        <f t="shared" si="2"/>
        <v>-21.8</v>
      </c>
      <c r="H55" s="127">
        <f t="shared" si="3"/>
        <v>27.333333333333332</v>
      </c>
      <c r="I55" s="25"/>
    </row>
    <row r="56" spans="1:9" s="7" customFormat="1" ht="46.5" customHeight="1">
      <c r="A56" s="124"/>
      <c r="B56" s="68" t="s">
        <v>253</v>
      </c>
      <c r="C56" s="132"/>
      <c r="D56" s="126">
        <v>9.6</v>
      </c>
      <c r="E56" s="126">
        <v>10.5</v>
      </c>
      <c r="F56" s="126">
        <v>11.8</v>
      </c>
      <c r="G56" s="127">
        <f t="shared" si="2"/>
        <v>1.3000000000000007</v>
      </c>
      <c r="H56" s="127">
        <f t="shared" si="3"/>
        <v>112.38095238095238</v>
      </c>
      <c r="I56" s="25"/>
    </row>
    <row r="57" spans="1:9" s="7" customFormat="1" ht="46.5" customHeight="1">
      <c r="A57" s="124"/>
      <c r="B57" s="68" t="s">
        <v>254</v>
      </c>
      <c r="C57" s="132"/>
      <c r="D57" s="126"/>
      <c r="E57" s="126"/>
      <c r="F57" s="126"/>
      <c r="G57" s="127">
        <f t="shared" si="2"/>
        <v>0</v>
      </c>
      <c r="H57" s="228" t="e">
        <f t="shared" si="3"/>
        <v>#DIV/0!</v>
      </c>
      <c r="I57" s="25"/>
    </row>
    <row r="58" spans="1:9" s="7" customFormat="1" ht="32.25" customHeight="1">
      <c r="A58" s="124"/>
      <c r="B58" s="130" t="s">
        <v>147</v>
      </c>
      <c r="C58" s="132"/>
      <c r="D58" s="126">
        <v>29.3</v>
      </c>
      <c r="E58" s="126">
        <v>30</v>
      </c>
      <c r="F58" s="126">
        <v>45.8</v>
      </c>
      <c r="G58" s="127">
        <f t="shared" si="2"/>
        <v>15.799999999999997</v>
      </c>
      <c r="H58" s="127">
        <f t="shared" si="3"/>
        <v>152.66666666666666</v>
      </c>
      <c r="I58" s="25"/>
    </row>
    <row r="59" spans="1:9" s="7" customFormat="1" ht="42.75" customHeight="1">
      <c r="A59" s="124"/>
      <c r="B59" s="68" t="s">
        <v>517</v>
      </c>
      <c r="C59" s="132"/>
      <c r="D59" s="126"/>
      <c r="E59" s="126"/>
      <c r="F59" s="126">
        <v>129.30000000000001</v>
      </c>
      <c r="G59" s="127">
        <f t="shared" si="2"/>
        <v>129.30000000000001</v>
      </c>
      <c r="H59" s="228" t="e">
        <f t="shared" si="3"/>
        <v>#DIV/0!</v>
      </c>
      <c r="I59" s="25"/>
    </row>
    <row r="60" spans="1:9" s="7" customFormat="1" ht="37.5" customHeight="1">
      <c r="A60" s="124"/>
      <c r="B60" s="68" t="s">
        <v>296</v>
      </c>
      <c r="C60" s="132"/>
      <c r="D60" s="126">
        <v>10.7</v>
      </c>
      <c r="E60" s="126">
        <v>10.7</v>
      </c>
      <c r="F60" s="126">
        <v>6.4</v>
      </c>
      <c r="G60" s="127">
        <f t="shared" si="2"/>
        <v>-4.2999999999999989</v>
      </c>
      <c r="H60" s="127">
        <f t="shared" si="3"/>
        <v>59.813084112149539</v>
      </c>
      <c r="I60" s="25"/>
    </row>
    <row r="61" spans="1:9" s="7" customFormat="1" ht="46.5" customHeight="1">
      <c r="A61" s="124"/>
      <c r="B61" s="68" t="s">
        <v>149</v>
      </c>
      <c r="C61" s="132"/>
      <c r="D61" s="126">
        <v>30</v>
      </c>
      <c r="E61" s="126">
        <v>36</v>
      </c>
      <c r="F61" s="126">
        <v>84.3</v>
      </c>
      <c r="G61" s="127">
        <f t="shared" si="2"/>
        <v>48.3</v>
      </c>
      <c r="H61" s="127">
        <f t="shared" si="3"/>
        <v>234.16666666666669</v>
      </c>
      <c r="I61" s="25"/>
    </row>
    <row r="62" spans="1:9" s="7" customFormat="1" ht="42.75" customHeight="1">
      <c r="A62" s="124"/>
      <c r="B62" s="68" t="s">
        <v>151</v>
      </c>
      <c r="C62" s="132"/>
      <c r="D62" s="126">
        <v>11.9</v>
      </c>
      <c r="E62" s="126">
        <v>12</v>
      </c>
      <c r="F62" s="126">
        <v>53.5</v>
      </c>
      <c r="G62" s="127">
        <f t="shared" si="2"/>
        <v>41.5</v>
      </c>
      <c r="H62" s="127">
        <f t="shared" si="3"/>
        <v>445.83333333333331</v>
      </c>
      <c r="I62" s="25"/>
    </row>
    <row r="63" spans="1:9" s="7" customFormat="1" ht="26.25" customHeight="1">
      <c r="A63" s="124"/>
      <c r="B63" s="130" t="s">
        <v>179</v>
      </c>
      <c r="C63" s="121"/>
      <c r="D63" s="126">
        <v>4.3</v>
      </c>
      <c r="E63" s="126">
        <v>3</v>
      </c>
      <c r="F63" s="126">
        <v>34.4</v>
      </c>
      <c r="G63" s="127">
        <f t="shared" si="2"/>
        <v>31.4</v>
      </c>
      <c r="H63" s="127">
        <f t="shared" si="3"/>
        <v>1146.6666666666667</v>
      </c>
      <c r="I63" s="25"/>
    </row>
    <row r="64" spans="1:9" s="7" customFormat="1" ht="26.25" customHeight="1">
      <c r="A64" s="124"/>
      <c r="B64" s="68" t="s">
        <v>513</v>
      </c>
      <c r="C64" s="121"/>
      <c r="D64" s="126"/>
      <c r="E64" s="126">
        <v>25</v>
      </c>
      <c r="F64" s="126"/>
      <c r="G64" s="127">
        <f t="shared" si="2"/>
        <v>-25</v>
      </c>
      <c r="H64" s="127">
        <f t="shared" si="3"/>
        <v>0</v>
      </c>
      <c r="I64" s="25"/>
    </row>
    <row r="65" spans="1:9" s="7" customFormat="1" ht="26.25" customHeight="1">
      <c r="A65" s="124"/>
      <c r="B65" s="68" t="s">
        <v>514</v>
      </c>
      <c r="C65" s="121"/>
      <c r="D65" s="126"/>
      <c r="E65" s="126">
        <v>37.5</v>
      </c>
      <c r="F65" s="126"/>
      <c r="G65" s="127">
        <f t="shared" si="2"/>
        <v>-37.5</v>
      </c>
      <c r="H65" s="127">
        <f t="shared" si="3"/>
        <v>0</v>
      </c>
      <c r="I65" s="25"/>
    </row>
    <row r="66" spans="1:9" s="7" customFormat="1" ht="42" customHeight="1">
      <c r="A66" s="124"/>
      <c r="B66" s="68" t="s">
        <v>515</v>
      </c>
      <c r="C66" s="121"/>
      <c r="D66" s="126"/>
      <c r="E66" s="126">
        <v>30</v>
      </c>
      <c r="F66" s="126"/>
      <c r="G66" s="127">
        <f t="shared" si="2"/>
        <v>-30</v>
      </c>
      <c r="H66" s="127">
        <f t="shared" si="3"/>
        <v>0</v>
      </c>
      <c r="I66" s="25"/>
    </row>
    <row r="67" spans="1:9" s="7" customFormat="1" ht="26.25" customHeight="1">
      <c r="A67" s="124"/>
      <c r="B67" s="68" t="s">
        <v>516</v>
      </c>
      <c r="C67" s="121"/>
      <c r="D67" s="126"/>
      <c r="E67" s="126">
        <v>80</v>
      </c>
      <c r="F67" s="126"/>
      <c r="G67" s="127">
        <f t="shared" si="2"/>
        <v>-80</v>
      </c>
      <c r="H67" s="127">
        <f t="shared" si="3"/>
        <v>0</v>
      </c>
      <c r="I67" s="25"/>
    </row>
    <row r="68" spans="1:9" s="7" customFormat="1" ht="31.5" customHeight="1">
      <c r="A68" s="124"/>
      <c r="B68" s="130" t="s">
        <v>159</v>
      </c>
      <c r="C68" s="124"/>
      <c r="D68" s="129">
        <v>656.6</v>
      </c>
      <c r="E68" s="126">
        <v>750</v>
      </c>
      <c r="F68" s="129">
        <v>926.3</v>
      </c>
      <c r="G68" s="127">
        <f t="shared" si="2"/>
        <v>176.29999999999995</v>
      </c>
      <c r="H68" s="127">
        <f t="shared" si="3"/>
        <v>123.50666666666666</v>
      </c>
      <c r="I68" s="25"/>
    </row>
    <row r="69" spans="1:9" s="7" customFormat="1" ht="31.5" customHeight="1">
      <c r="A69" s="124"/>
      <c r="B69" s="130" t="s">
        <v>160</v>
      </c>
      <c r="C69" s="124"/>
      <c r="D69" s="129">
        <v>87.5</v>
      </c>
      <c r="E69" s="126">
        <v>132</v>
      </c>
      <c r="F69" s="129">
        <v>189.1</v>
      </c>
      <c r="G69" s="127">
        <f t="shared" si="2"/>
        <v>57.099999999999994</v>
      </c>
      <c r="H69" s="127">
        <f t="shared" si="3"/>
        <v>143.25757575757575</v>
      </c>
      <c r="I69" s="25"/>
    </row>
    <row r="70" spans="1:9" s="7" customFormat="1" ht="31.5" customHeight="1">
      <c r="A70" s="124"/>
      <c r="B70" s="130" t="s">
        <v>161</v>
      </c>
      <c r="C70" s="124"/>
      <c r="D70" s="129">
        <v>435.2</v>
      </c>
      <c r="E70" s="126">
        <v>675</v>
      </c>
      <c r="F70" s="129">
        <v>1186.5</v>
      </c>
      <c r="G70" s="127">
        <f t="shared" si="2"/>
        <v>511.5</v>
      </c>
      <c r="H70" s="127">
        <f t="shared" si="3"/>
        <v>175.7777777777778</v>
      </c>
      <c r="I70" s="25"/>
    </row>
    <row r="71" spans="1:9" s="7" customFormat="1" ht="31.5" customHeight="1">
      <c r="A71" s="124"/>
      <c r="B71" s="130" t="s">
        <v>162</v>
      </c>
      <c r="C71" s="124"/>
      <c r="D71" s="129">
        <v>0.8</v>
      </c>
      <c r="E71" s="127">
        <v>3</v>
      </c>
      <c r="F71" s="129">
        <v>26.9</v>
      </c>
      <c r="G71" s="127">
        <f t="shared" si="2"/>
        <v>23.9</v>
      </c>
      <c r="H71" s="127">
        <f t="shared" si="3"/>
        <v>896.66666666666663</v>
      </c>
      <c r="I71" s="25"/>
    </row>
    <row r="72" spans="1:9" s="7" customFormat="1" ht="31.5" customHeight="1">
      <c r="A72" s="124"/>
      <c r="B72" s="133" t="s">
        <v>378</v>
      </c>
      <c r="C72" s="124"/>
      <c r="D72" s="129">
        <v>48.9</v>
      </c>
      <c r="E72" s="127">
        <v>36</v>
      </c>
      <c r="F72" s="129">
        <v>40.1</v>
      </c>
      <c r="G72" s="127">
        <f t="shared" si="2"/>
        <v>4.1000000000000014</v>
      </c>
      <c r="H72" s="127">
        <f t="shared" si="3"/>
        <v>111.38888888888889</v>
      </c>
      <c r="I72" s="25"/>
    </row>
    <row r="73" spans="1:9" s="7" customFormat="1" ht="44.25" customHeight="1">
      <c r="A73" s="124"/>
      <c r="B73" s="134" t="s">
        <v>377</v>
      </c>
      <c r="C73" s="124"/>
      <c r="D73" s="129"/>
      <c r="E73" s="127"/>
      <c r="F73" s="129">
        <v>17.3</v>
      </c>
      <c r="G73" s="127">
        <f t="shared" si="2"/>
        <v>17.3</v>
      </c>
      <c r="H73" s="228" t="e">
        <f t="shared" si="3"/>
        <v>#DIV/0!</v>
      </c>
      <c r="I73" s="25"/>
    </row>
    <row r="74" spans="1:9" s="7" customFormat="1" ht="35.25" customHeight="1">
      <c r="A74" s="124"/>
      <c r="B74" s="134" t="s">
        <v>380</v>
      </c>
      <c r="C74" s="124"/>
      <c r="D74" s="129"/>
      <c r="E74" s="127"/>
      <c r="F74" s="129">
        <v>6.9</v>
      </c>
      <c r="G74" s="127">
        <f t="shared" si="2"/>
        <v>6.9</v>
      </c>
      <c r="H74" s="228" t="e">
        <f t="shared" si="3"/>
        <v>#DIV/0!</v>
      </c>
      <c r="I74" s="25"/>
    </row>
    <row r="75" spans="1:9" s="7" customFormat="1" ht="31.5" customHeight="1">
      <c r="A75" s="124"/>
      <c r="B75" s="134" t="s">
        <v>446</v>
      </c>
      <c r="C75" s="124"/>
      <c r="D75" s="129"/>
      <c r="E75" s="127"/>
      <c r="F75" s="129">
        <v>3</v>
      </c>
      <c r="G75" s="127">
        <f t="shared" si="2"/>
        <v>3</v>
      </c>
      <c r="H75" s="228" t="e">
        <f t="shared" si="3"/>
        <v>#DIV/0!</v>
      </c>
      <c r="I75" s="25"/>
    </row>
    <row r="76" spans="1:9" s="7" customFormat="1" ht="42" customHeight="1">
      <c r="A76" s="124"/>
      <c r="B76" s="68" t="s">
        <v>178</v>
      </c>
      <c r="C76" s="124"/>
      <c r="D76" s="129">
        <v>10.7</v>
      </c>
      <c r="E76" s="127">
        <v>17</v>
      </c>
      <c r="F76" s="129"/>
      <c r="G76" s="127">
        <f t="shared" si="2"/>
        <v>-17</v>
      </c>
      <c r="H76" s="127">
        <f t="shared" si="3"/>
        <v>0</v>
      </c>
      <c r="I76" s="25"/>
    </row>
    <row r="77" spans="1:9" s="7" customFormat="1" ht="33.75" customHeight="1">
      <c r="A77" s="124"/>
      <c r="B77" s="68" t="s">
        <v>327</v>
      </c>
      <c r="C77" s="124"/>
      <c r="D77" s="129">
        <v>39.799999999999997</v>
      </c>
      <c r="E77" s="127">
        <v>60</v>
      </c>
      <c r="F77" s="129"/>
      <c r="G77" s="127">
        <f t="shared" si="2"/>
        <v>-60</v>
      </c>
      <c r="H77" s="127">
        <f t="shared" si="3"/>
        <v>0</v>
      </c>
      <c r="I77" s="25"/>
    </row>
    <row r="78" spans="1:9" s="7" customFormat="1" ht="32.25" customHeight="1">
      <c r="A78" s="124"/>
      <c r="B78" s="68" t="s">
        <v>300</v>
      </c>
      <c r="C78" s="124"/>
      <c r="D78" s="129">
        <v>0.1</v>
      </c>
      <c r="E78" s="127"/>
      <c r="F78" s="129"/>
      <c r="G78" s="127">
        <f t="shared" si="2"/>
        <v>0</v>
      </c>
      <c r="H78" s="228" t="e">
        <f t="shared" si="3"/>
        <v>#DIV/0!</v>
      </c>
      <c r="I78" s="25"/>
    </row>
    <row r="79" spans="1:9" s="7" customFormat="1" ht="30" customHeight="1">
      <c r="A79" s="124"/>
      <c r="B79" s="68" t="s">
        <v>447</v>
      </c>
      <c r="C79" s="132"/>
      <c r="D79" s="135"/>
      <c r="E79" s="126"/>
      <c r="F79" s="135">
        <v>4.8</v>
      </c>
      <c r="G79" s="127">
        <f t="shared" si="2"/>
        <v>4.8</v>
      </c>
      <c r="H79" s="228" t="e">
        <f t="shared" si="3"/>
        <v>#DIV/0!</v>
      </c>
      <c r="I79" s="25"/>
    </row>
    <row r="80" spans="1:9" s="7" customFormat="1" ht="30" customHeight="1">
      <c r="A80" s="124"/>
      <c r="B80" s="68" t="s">
        <v>661</v>
      </c>
      <c r="C80" s="132"/>
      <c r="D80" s="135"/>
      <c r="E80" s="126"/>
      <c r="F80" s="135">
        <v>1.8</v>
      </c>
      <c r="G80" s="127">
        <f t="shared" si="2"/>
        <v>1.8</v>
      </c>
      <c r="H80" s="228" t="e">
        <f t="shared" si="3"/>
        <v>#DIV/0!</v>
      </c>
      <c r="I80" s="25"/>
    </row>
    <row r="81" spans="1:19" s="7" customFormat="1" ht="31.5" customHeight="1">
      <c r="A81" s="124"/>
      <c r="B81" s="130" t="s">
        <v>169</v>
      </c>
      <c r="C81" s="124"/>
      <c r="D81" s="126">
        <v>4.5999999999999996</v>
      </c>
      <c r="E81" s="126">
        <v>4.5</v>
      </c>
      <c r="F81" s="126">
        <v>5.0999999999999996</v>
      </c>
      <c r="G81" s="127">
        <f t="shared" si="2"/>
        <v>0.59999999999999964</v>
      </c>
      <c r="H81" s="127">
        <f t="shared" si="3"/>
        <v>113.33333333333333</v>
      </c>
      <c r="I81" s="25"/>
    </row>
    <row r="82" spans="1:19" s="7" customFormat="1" ht="37.5" customHeight="1">
      <c r="A82" s="276" t="s">
        <v>116</v>
      </c>
      <c r="B82" s="276"/>
      <c r="C82" s="131"/>
      <c r="D82" s="122"/>
      <c r="E82" s="122"/>
      <c r="F82" s="122"/>
      <c r="G82" s="123"/>
      <c r="H82" s="123"/>
      <c r="I82" s="25"/>
    </row>
    <row r="83" spans="1:19" s="7" customFormat="1" ht="39" customHeight="1">
      <c r="A83" s="281" t="s">
        <v>102</v>
      </c>
      <c r="B83" s="281"/>
      <c r="C83" s="131">
        <v>1031</v>
      </c>
      <c r="D83" s="122">
        <f>SUM(D84:D94)</f>
        <v>18020.699999999997</v>
      </c>
      <c r="E83" s="122">
        <f>SUM(E84:E94)</f>
        <v>19309</v>
      </c>
      <c r="F83" s="122">
        <f>SUM(F84:F94)</f>
        <v>12969.6</v>
      </c>
      <c r="G83" s="123">
        <f t="shared" si="2"/>
        <v>-6339.4</v>
      </c>
      <c r="H83" s="123">
        <f t="shared" si="3"/>
        <v>67.16867781863381</v>
      </c>
      <c r="I83" s="25"/>
    </row>
    <row r="84" spans="1:19" s="7" customFormat="1" ht="39" customHeight="1">
      <c r="A84" s="124"/>
      <c r="B84" s="68" t="s">
        <v>124</v>
      </c>
      <c r="C84" s="131"/>
      <c r="D84" s="126">
        <v>1692.4</v>
      </c>
      <c r="E84" s="126">
        <v>893</v>
      </c>
      <c r="F84" s="126">
        <v>3044.9</v>
      </c>
      <c r="G84" s="127">
        <f t="shared" si="2"/>
        <v>2151.9</v>
      </c>
      <c r="H84" s="127">
        <f t="shared" si="3"/>
        <v>340.97424412094063</v>
      </c>
      <c r="I84" s="25"/>
    </row>
    <row r="85" spans="1:19" s="7" customFormat="1" ht="39" customHeight="1">
      <c r="A85" s="124"/>
      <c r="B85" s="68" t="s">
        <v>223</v>
      </c>
      <c r="C85" s="131"/>
      <c r="D85" s="126">
        <v>4086.6</v>
      </c>
      <c r="E85" s="126"/>
      <c r="F85" s="126"/>
      <c r="G85" s="123">
        <f t="shared" ref="G85:G146" si="4">F85-E85</f>
        <v>0</v>
      </c>
      <c r="H85" s="229" t="e">
        <f t="shared" ref="H85:H146" si="5">(F85/E85)*100</f>
        <v>#DIV/0!</v>
      </c>
      <c r="I85" s="25"/>
    </row>
    <row r="86" spans="1:19" s="7" customFormat="1" ht="39" customHeight="1">
      <c r="A86" s="124"/>
      <c r="B86" s="68" t="s">
        <v>164</v>
      </c>
      <c r="C86" s="131"/>
      <c r="D86" s="126">
        <v>1301.8</v>
      </c>
      <c r="E86" s="126"/>
      <c r="F86" s="126"/>
      <c r="G86" s="123">
        <f t="shared" si="4"/>
        <v>0</v>
      </c>
      <c r="H86" s="229" t="e">
        <f t="shared" si="5"/>
        <v>#DIV/0!</v>
      </c>
      <c r="I86" s="25"/>
    </row>
    <row r="87" spans="1:19" s="7" customFormat="1" ht="31.5" customHeight="1">
      <c r="A87" s="124"/>
      <c r="B87" s="130" t="s">
        <v>159</v>
      </c>
      <c r="C87" s="121"/>
      <c r="D87" s="126">
        <v>4256.3999999999996</v>
      </c>
      <c r="E87" s="126">
        <v>8315.2000000000007</v>
      </c>
      <c r="F87" s="126">
        <v>6076.3</v>
      </c>
      <c r="G87" s="127">
        <f t="shared" si="4"/>
        <v>-2238.9000000000005</v>
      </c>
      <c r="H87" s="127">
        <f t="shared" si="5"/>
        <v>73.074610352126228</v>
      </c>
      <c r="I87" s="136"/>
    </row>
    <row r="88" spans="1:19" s="7" customFormat="1" ht="28.5" customHeight="1">
      <c r="A88" s="124"/>
      <c r="B88" s="130" t="s">
        <v>160</v>
      </c>
      <c r="C88" s="121"/>
      <c r="D88" s="126">
        <v>591.79999999999995</v>
      </c>
      <c r="E88" s="126">
        <v>716.3</v>
      </c>
      <c r="F88" s="126">
        <v>437</v>
      </c>
      <c r="G88" s="127">
        <f t="shared" si="4"/>
        <v>-279.29999999999995</v>
      </c>
      <c r="H88" s="127">
        <f t="shared" si="5"/>
        <v>61.007957559681699</v>
      </c>
      <c r="I88" s="136"/>
    </row>
    <row r="89" spans="1:19" s="7" customFormat="1" ht="32.25" customHeight="1">
      <c r="A89" s="124"/>
      <c r="B89" s="130" t="s">
        <v>161</v>
      </c>
      <c r="C89" s="121"/>
      <c r="D89" s="126">
        <v>5480.1</v>
      </c>
      <c r="E89" s="126">
        <v>8173.9</v>
      </c>
      <c r="F89" s="126">
        <v>3116</v>
      </c>
      <c r="G89" s="127">
        <f t="shared" si="4"/>
        <v>-5057.8999999999996</v>
      </c>
      <c r="H89" s="127">
        <f t="shared" si="5"/>
        <v>38.121337427666106</v>
      </c>
      <c r="I89" s="136"/>
    </row>
    <row r="90" spans="1:19" s="7" customFormat="1" ht="29.25" customHeight="1">
      <c r="A90" s="124"/>
      <c r="B90" s="130" t="s">
        <v>162</v>
      </c>
      <c r="C90" s="121"/>
      <c r="D90" s="126">
        <v>151.6</v>
      </c>
      <c r="E90" s="126">
        <v>280.3</v>
      </c>
      <c r="F90" s="126">
        <v>255</v>
      </c>
      <c r="G90" s="127">
        <f t="shared" si="4"/>
        <v>-25.300000000000011</v>
      </c>
      <c r="H90" s="127">
        <f t="shared" si="5"/>
        <v>90.973956475205128</v>
      </c>
      <c r="I90" s="136"/>
    </row>
    <row r="91" spans="1:19" s="7" customFormat="1" ht="45" customHeight="1">
      <c r="A91" s="124"/>
      <c r="B91" s="68" t="s">
        <v>382</v>
      </c>
      <c r="C91" s="121"/>
      <c r="D91" s="126"/>
      <c r="E91" s="126"/>
      <c r="F91" s="126">
        <v>40.4</v>
      </c>
      <c r="G91" s="127">
        <f t="shared" si="4"/>
        <v>40.4</v>
      </c>
      <c r="H91" s="228" t="e">
        <f t="shared" si="5"/>
        <v>#DIV/0!</v>
      </c>
      <c r="I91" s="136"/>
    </row>
    <row r="92" spans="1:19" s="7" customFormat="1" ht="44.25" customHeight="1">
      <c r="A92" s="124"/>
      <c r="B92" s="68" t="s">
        <v>163</v>
      </c>
      <c r="C92" s="121"/>
      <c r="D92" s="126">
        <v>460</v>
      </c>
      <c r="E92" s="126">
        <v>555</v>
      </c>
      <c r="F92" s="126"/>
      <c r="G92" s="127">
        <f t="shared" si="4"/>
        <v>-555</v>
      </c>
      <c r="H92" s="127">
        <f t="shared" si="5"/>
        <v>0</v>
      </c>
      <c r="I92" s="137"/>
    </row>
    <row r="93" spans="1:19" s="7" customFormat="1" ht="28.5" customHeight="1">
      <c r="A93" s="124"/>
      <c r="B93" s="130" t="s">
        <v>43</v>
      </c>
      <c r="C93" s="121"/>
      <c r="D93" s="126"/>
      <c r="E93" s="126">
        <v>0.3</v>
      </c>
      <c r="F93" s="126"/>
      <c r="G93" s="127">
        <f t="shared" si="4"/>
        <v>-0.3</v>
      </c>
      <c r="H93" s="127">
        <f t="shared" si="5"/>
        <v>0</v>
      </c>
      <c r="I93" s="25"/>
    </row>
    <row r="94" spans="1:19" s="7" customFormat="1" ht="28.5" customHeight="1">
      <c r="A94" s="124"/>
      <c r="B94" s="130" t="s">
        <v>128</v>
      </c>
      <c r="C94" s="121"/>
      <c r="D94" s="126"/>
      <c r="E94" s="126">
        <v>375</v>
      </c>
      <c r="F94" s="126"/>
      <c r="G94" s="127">
        <f t="shared" si="4"/>
        <v>-375</v>
      </c>
      <c r="H94" s="127">
        <f t="shared" si="5"/>
        <v>0</v>
      </c>
      <c r="I94" s="25"/>
    </row>
    <row r="95" spans="1:19" s="49" customFormat="1" ht="37.5" customHeight="1">
      <c r="A95" s="276" t="s">
        <v>89</v>
      </c>
      <c r="B95" s="276"/>
      <c r="C95" s="131">
        <v>1035</v>
      </c>
      <c r="D95" s="122">
        <f>SUM(D96:D187)</f>
        <v>5125.7</v>
      </c>
      <c r="E95" s="122">
        <f>SUM(E96:E187)</f>
        <v>3605.9000000000005</v>
      </c>
      <c r="F95" s="122">
        <f>SUM(F96:F187)</f>
        <v>10135.700000000004</v>
      </c>
      <c r="G95" s="122">
        <f t="shared" si="4"/>
        <v>6529.8000000000038</v>
      </c>
      <c r="H95" s="123">
        <f t="shared" si="5"/>
        <v>281.08655259435932</v>
      </c>
      <c r="I95" s="25"/>
      <c r="O95" s="52"/>
      <c r="P95" s="53"/>
      <c r="Q95" s="54"/>
      <c r="R95" s="54"/>
      <c r="S95" s="55"/>
    </row>
    <row r="96" spans="1:19" s="49" customFormat="1" ht="40.5" customHeight="1">
      <c r="A96" s="139"/>
      <c r="B96" s="68" t="s">
        <v>518</v>
      </c>
      <c r="C96" s="140"/>
      <c r="D96" s="126">
        <v>79.8</v>
      </c>
      <c r="E96" s="126">
        <v>79</v>
      </c>
      <c r="F96" s="126">
        <v>52.2</v>
      </c>
      <c r="G96" s="127">
        <f t="shared" si="4"/>
        <v>-26.799999999999997</v>
      </c>
      <c r="H96" s="127">
        <f t="shared" si="5"/>
        <v>66.075949367088612</v>
      </c>
      <c r="I96" s="25"/>
      <c r="O96" s="52"/>
      <c r="P96" s="53"/>
      <c r="Q96" s="54"/>
      <c r="R96" s="54"/>
      <c r="S96" s="55"/>
    </row>
    <row r="97" spans="1:19" s="7" customFormat="1" ht="34.5" customHeight="1">
      <c r="A97" s="139"/>
      <c r="B97" s="68" t="s">
        <v>142</v>
      </c>
      <c r="C97" s="132"/>
      <c r="D97" s="126"/>
      <c r="E97" s="126"/>
      <c r="F97" s="126">
        <v>0.7</v>
      </c>
      <c r="G97" s="127">
        <f t="shared" si="4"/>
        <v>0.7</v>
      </c>
      <c r="H97" s="228" t="e">
        <f t="shared" si="5"/>
        <v>#DIV/0!</v>
      </c>
      <c r="I97" s="25"/>
      <c r="O97" s="17"/>
      <c r="P97" s="18"/>
      <c r="Q97" s="19"/>
      <c r="R97" s="19"/>
      <c r="S97" s="20"/>
    </row>
    <row r="98" spans="1:19" s="7" customFormat="1" ht="32.25" customHeight="1">
      <c r="A98" s="139"/>
      <c r="B98" s="68" t="s">
        <v>134</v>
      </c>
      <c r="C98" s="132"/>
      <c r="D98" s="126">
        <v>54.2</v>
      </c>
      <c r="E98" s="126">
        <v>55</v>
      </c>
      <c r="F98" s="126">
        <v>98.5</v>
      </c>
      <c r="G98" s="127">
        <f t="shared" si="4"/>
        <v>43.5</v>
      </c>
      <c r="H98" s="127">
        <f t="shared" si="5"/>
        <v>179.09090909090909</v>
      </c>
      <c r="I98" s="25"/>
      <c r="O98" s="17"/>
      <c r="P98" s="18"/>
      <c r="Q98" s="19"/>
      <c r="R98" s="19"/>
      <c r="S98" s="20"/>
    </row>
    <row r="99" spans="1:19" s="7" customFormat="1" ht="44.25" customHeight="1">
      <c r="A99" s="139"/>
      <c r="B99" s="134" t="s">
        <v>151</v>
      </c>
      <c r="C99" s="132"/>
      <c r="D99" s="126">
        <v>9.5</v>
      </c>
      <c r="E99" s="126">
        <v>7.5</v>
      </c>
      <c r="F99" s="126">
        <v>1.8</v>
      </c>
      <c r="G99" s="127">
        <f t="shared" si="4"/>
        <v>-5.7</v>
      </c>
      <c r="H99" s="127">
        <f t="shared" si="5"/>
        <v>24.000000000000004</v>
      </c>
      <c r="I99" s="25"/>
      <c r="O99" s="17"/>
      <c r="P99" s="18"/>
      <c r="Q99" s="19"/>
      <c r="R99" s="19"/>
      <c r="S99" s="20"/>
    </row>
    <row r="100" spans="1:19" s="7" customFormat="1" ht="31.5" customHeight="1">
      <c r="A100" s="139"/>
      <c r="B100" s="134" t="s">
        <v>532</v>
      </c>
      <c r="C100" s="132"/>
      <c r="D100" s="126">
        <v>60.2</v>
      </c>
      <c r="E100" s="126"/>
      <c r="F100" s="126">
        <v>4</v>
      </c>
      <c r="G100" s="127">
        <f t="shared" si="4"/>
        <v>4</v>
      </c>
      <c r="H100" s="228" t="e">
        <f t="shared" si="5"/>
        <v>#DIV/0!</v>
      </c>
      <c r="I100" s="25"/>
      <c r="O100" s="17"/>
      <c r="P100" s="18"/>
      <c r="Q100" s="19"/>
      <c r="R100" s="19"/>
      <c r="S100" s="20"/>
    </row>
    <row r="101" spans="1:19" s="7" customFormat="1" ht="42.75" customHeight="1">
      <c r="A101" s="139"/>
      <c r="B101" s="134" t="s">
        <v>392</v>
      </c>
      <c r="C101" s="132"/>
      <c r="D101" s="126">
        <v>2.4</v>
      </c>
      <c r="E101" s="126"/>
      <c r="F101" s="126">
        <v>291.8</v>
      </c>
      <c r="G101" s="127">
        <f t="shared" si="4"/>
        <v>291.8</v>
      </c>
      <c r="H101" s="228" t="e">
        <f t="shared" si="5"/>
        <v>#DIV/0!</v>
      </c>
      <c r="I101" s="25"/>
      <c r="O101" s="17"/>
      <c r="P101" s="18"/>
      <c r="Q101" s="19"/>
      <c r="R101" s="19"/>
      <c r="S101" s="20"/>
    </row>
    <row r="102" spans="1:19" s="7" customFormat="1" ht="50.25" customHeight="1">
      <c r="A102" s="139"/>
      <c r="B102" s="134" t="s">
        <v>210</v>
      </c>
      <c r="C102" s="132"/>
      <c r="D102" s="126">
        <v>200.7</v>
      </c>
      <c r="E102" s="126"/>
      <c r="F102" s="126"/>
      <c r="G102" s="127">
        <f t="shared" si="4"/>
        <v>0</v>
      </c>
      <c r="H102" s="228" t="e">
        <f t="shared" si="5"/>
        <v>#DIV/0!</v>
      </c>
      <c r="I102" s="25"/>
      <c r="O102" s="17"/>
      <c r="P102" s="18"/>
      <c r="Q102" s="19"/>
      <c r="R102" s="19"/>
      <c r="S102" s="20"/>
    </row>
    <row r="103" spans="1:19" s="7" customFormat="1" ht="36" customHeight="1">
      <c r="A103" s="139"/>
      <c r="B103" s="134" t="s">
        <v>393</v>
      </c>
      <c r="C103" s="132"/>
      <c r="D103" s="126"/>
      <c r="E103" s="126"/>
      <c r="F103" s="126">
        <v>31.3</v>
      </c>
      <c r="G103" s="127">
        <f t="shared" si="4"/>
        <v>31.3</v>
      </c>
      <c r="H103" s="228" t="e">
        <f t="shared" si="5"/>
        <v>#DIV/0!</v>
      </c>
      <c r="I103" s="25"/>
      <c r="O103" s="17"/>
      <c r="P103" s="18"/>
      <c r="Q103" s="19"/>
      <c r="R103" s="19"/>
      <c r="S103" s="20"/>
    </row>
    <row r="104" spans="1:19" s="7" customFormat="1" ht="36" customHeight="1">
      <c r="A104" s="139"/>
      <c r="B104" s="134" t="s">
        <v>169</v>
      </c>
      <c r="C104" s="132"/>
      <c r="D104" s="126">
        <v>2.9</v>
      </c>
      <c r="E104" s="126">
        <v>3.5</v>
      </c>
      <c r="F104" s="126">
        <v>4.5999999999999996</v>
      </c>
      <c r="G104" s="127">
        <f t="shared" si="4"/>
        <v>1.0999999999999996</v>
      </c>
      <c r="H104" s="127">
        <f t="shared" si="5"/>
        <v>131.42857142857142</v>
      </c>
      <c r="I104" s="25"/>
      <c r="O104" s="17"/>
      <c r="P104" s="18"/>
      <c r="Q104" s="19"/>
      <c r="R104" s="19"/>
      <c r="S104" s="20"/>
    </row>
    <row r="105" spans="1:19" s="7" customFormat="1" ht="30" customHeight="1">
      <c r="A105" s="139"/>
      <c r="B105" s="133" t="s">
        <v>259</v>
      </c>
      <c r="C105" s="132"/>
      <c r="D105" s="126">
        <v>5.0999999999999996</v>
      </c>
      <c r="E105" s="126">
        <v>4.5</v>
      </c>
      <c r="F105" s="126"/>
      <c r="G105" s="127">
        <f t="shared" si="4"/>
        <v>-4.5</v>
      </c>
      <c r="H105" s="127">
        <f t="shared" si="5"/>
        <v>0</v>
      </c>
      <c r="I105" s="25"/>
      <c r="O105" s="17"/>
      <c r="P105" s="18"/>
      <c r="Q105" s="19"/>
      <c r="R105" s="19"/>
      <c r="S105" s="20"/>
    </row>
    <row r="106" spans="1:19" s="7" customFormat="1" ht="33.75" customHeight="1">
      <c r="A106" s="139"/>
      <c r="B106" s="68" t="s">
        <v>152</v>
      </c>
      <c r="C106" s="132"/>
      <c r="D106" s="126">
        <v>852.9</v>
      </c>
      <c r="E106" s="126">
        <v>900</v>
      </c>
      <c r="F106" s="126">
        <v>2688.7</v>
      </c>
      <c r="G106" s="127">
        <f t="shared" si="4"/>
        <v>1788.6999999999998</v>
      </c>
      <c r="H106" s="127">
        <f t="shared" si="5"/>
        <v>298.74444444444441</v>
      </c>
      <c r="I106" s="25"/>
      <c r="O106" s="17"/>
      <c r="P106" s="18"/>
      <c r="Q106" s="19"/>
      <c r="R106" s="19"/>
      <c r="S106" s="20"/>
    </row>
    <row r="107" spans="1:19" s="7" customFormat="1" ht="33.75" customHeight="1">
      <c r="A107" s="139"/>
      <c r="B107" s="68" t="s">
        <v>672</v>
      </c>
      <c r="C107" s="132"/>
      <c r="D107" s="126"/>
      <c r="E107" s="126"/>
      <c r="F107" s="126">
        <v>25.8</v>
      </c>
      <c r="G107" s="127">
        <f t="shared" si="4"/>
        <v>25.8</v>
      </c>
      <c r="H107" s="228" t="e">
        <f t="shared" si="5"/>
        <v>#DIV/0!</v>
      </c>
      <c r="I107" s="25"/>
      <c r="O107" s="17"/>
      <c r="P107" s="18"/>
      <c r="Q107" s="19"/>
      <c r="R107" s="19"/>
      <c r="S107" s="20"/>
    </row>
    <row r="108" spans="1:19" s="7" customFormat="1" ht="42" customHeight="1">
      <c r="A108" s="139"/>
      <c r="B108" s="68" t="s">
        <v>452</v>
      </c>
      <c r="C108" s="132"/>
      <c r="D108" s="126"/>
      <c r="E108" s="126"/>
      <c r="F108" s="126">
        <v>378.7</v>
      </c>
      <c r="G108" s="127">
        <f t="shared" si="4"/>
        <v>378.7</v>
      </c>
      <c r="H108" s="228" t="e">
        <f t="shared" si="5"/>
        <v>#DIV/0!</v>
      </c>
      <c r="I108" s="25"/>
      <c r="O108" s="17"/>
      <c r="P108" s="18"/>
      <c r="Q108" s="19"/>
      <c r="R108" s="19"/>
      <c r="S108" s="20"/>
    </row>
    <row r="109" spans="1:19" s="7" customFormat="1" ht="30.75" customHeight="1">
      <c r="A109" s="139"/>
      <c r="B109" s="68" t="s">
        <v>153</v>
      </c>
      <c r="C109" s="132"/>
      <c r="D109" s="126">
        <v>9.9</v>
      </c>
      <c r="E109" s="126">
        <v>15</v>
      </c>
      <c r="F109" s="126"/>
      <c r="G109" s="127">
        <f t="shared" si="4"/>
        <v>-15</v>
      </c>
      <c r="H109" s="127">
        <f t="shared" si="5"/>
        <v>0</v>
      </c>
      <c r="I109" s="25"/>
      <c r="O109" s="17"/>
      <c r="P109" s="18"/>
      <c r="Q109" s="19"/>
      <c r="R109" s="19"/>
      <c r="S109" s="20"/>
    </row>
    <row r="110" spans="1:19" s="7" customFormat="1" ht="30.75" customHeight="1">
      <c r="A110" s="139"/>
      <c r="B110" s="68" t="s">
        <v>154</v>
      </c>
      <c r="C110" s="132"/>
      <c r="D110" s="126">
        <v>692.7</v>
      </c>
      <c r="E110" s="126">
        <v>750</v>
      </c>
      <c r="F110" s="126">
        <v>842.7</v>
      </c>
      <c r="G110" s="127">
        <f t="shared" si="4"/>
        <v>92.700000000000045</v>
      </c>
      <c r="H110" s="127">
        <f t="shared" si="5"/>
        <v>112.36000000000001</v>
      </c>
      <c r="I110" s="25"/>
      <c r="O110" s="17"/>
      <c r="P110" s="18"/>
      <c r="Q110" s="19"/>
      <c r="R110" s="19"/>
      <c r="S110" s="20"/>
    </row>
    <row r="111" spans="1:19" s="7" customFormat="1" ht="42" customHeight="1">
      <c r="A111" s="139"/>
      <c r="B111" s="68" t="s">
        <v>178</v>
      </c>
      <c r="C111" s="132"/>
      <c r="D111" s="126">
        <v>178</v>
      </c>
      <c r="E111" s="126">
        <v>163.5</v>
      </c>
      <c r="F111" s="126">
        <v>217.7</v>
      </c>
      <c r="G111" s="127">
        <f t="shared" si="4"/>
        <v>54.199999999999989</v>
      </c>
      <c r="H111" s="127">
        <f t="shared" si="5"/>
        <v>133.14984709480123</v>
      </c>
      <c r="I111" s="25"/>
      <c r="O111" s="17"/>
      <c r="P111" s="18"/>
      <c r="Q111" s="19"/>
      <c r="R111" s="19"/>
      <c r="S111" s="20"/>
    </row>
    <row r="112" spans="1:19" s="7" customFormat="1" ht="32.25" customHeight="1">
      <c r="A112" s="139"/>
      <c r="B112" s="68" t="s">
        <v>605</v>
      </c>
      <c r="C112" s="132"/>
      <c r="D112" s="126">
        <v>660.7</v>
      </c>
      <c r="E112" s="126">
        <v>750</v>
      </c>
      <c r="F112" s="126">
        <v>1276</v>
      </c>
      <c r="G112" s="127">
        <f t="shared" si="4"/>
        <v>526</v>
      </c>
      <c r="H112" s="127">
        <f t="shared" si="5"/>
        <v>170.13333333333333</v>
      </c>
      <c r="I112" s="25"/>
      <c r="O112" s="17"/>
      <c r="P112" s="18"/>
      <c r="Q112" s="19"/>
      <c r="R112" s="19"/>
      <c r="S112" s="20"/>
    </row>
    <row r="113" spans="1:19" s="7" customFormat="1" ht="36.75" customHeight="1">
      <c r="A113" s="139"/>
      <c r="B113" s="68" t="s">
        <v>442</v>
      </c>
      <c r="C113" s="132"/>
      <c r="D113" s="126"/>
      <c r="E113" s="126"/>
      <c r="F113" s="126">
        <v>739.3</v>
      </c>
      <c r="G113" s="127">
        <f t="shared" si="4"/>
        <v>739.3</v>
      </c>
      <c r="H113" s="228" t="e">
        <f t="shared" si="5"/>
        <v>#DIV/0!</v>
      </c>
      <c r="I113" s="25"/>
      <c r="O113" s="17"/>
      <c r="P113" s="18"/>
      <c r="Q113" s="19"/>
      <c r="R113" s="19"/>
      <c r="S113" s="20"/>
    </row>
    <row r="114" spans="1:19" s="7" customFormat="1" ht="42" customHeight="1">
      <c r="A114" s="139"/>
      <c r="B114" s="68" t="s">
        <v>452</v>
      </c>
      <c r="C114" s="132"/>
      <c r="D114" s="126"/>
      <c r="E114" s="126"/>
      <c r="F114" s="126">
        <v>978.5</v>
      </c>
      <c r="G114" s="127">
        <f t="shared" si="4"/>
        <v>978.5</v>
      </c>
      <c r="H114" s="228" t="e">
        <f t="shared" si="5"/>
        <v>#DIV/0!</v>
      </c>
      <c r="I114" s="25"/>
      <c r="O114" s="17"/>
      <c r="P114" s="18"/>
      <c r="Q114" s="19"/>
      <c r="R114" s="19"/>
      <c r="S114" s="20"/>
    </row>
    <row r="115" spans="1:19" s="7" customFormat="1" ht="32.25" customHeight="1">
      <c r="A115" s="139"/>
      <c r="B115" s="68" t="s">
        <v>552</v>
      </c>
      <c r="C115" s="132"/>
      <c r="D115" s="126"/>
      <c r="E115" s="126"/>
      <c r="F115" s="126">
        <v>334.1</v>
      </c>
      <c r="G115" s="127">
        <f t="shared" si="4"/>
        <v>334.1</v>
      </c>
      <c r="H115" s="228" t="e">
        <f t="shared" si="5"/>
        <v>#DIV/0!</v>
      </c>
      <c r="I115" s="25"/>
      <c r="O115" s="17"/>
      <c r="P115" s="18"/>
      <c r="Q115" s="19"/>
      <c r="R115" s="19"/>
      <c r="S115" s="20"/>
    </row>
    <row r="116" spans="1:19" s="7" customFormat="1" ht="32.25" customHeight="1">
      <c r="A116" s="139"/>
      <c r="B116" s="68" t="s">
        <v>256</v>
      </c>
      <c r="C116" s="132"/>
      <c r="D116" s="126">
        <v>101.6</v>
      </c>
      <c r="E116" s="126">
        <v>105</v>
      </c>
      <c r="F116" s="126">
        <v>215.3</v>
      </c>
      <c r="G116" s="127">
        <f t="shared" si="4"/>
        <v>110.30000000000001</v>
      </c>
      <c r="H116" s="127">
        <f t="shared" si="5"/>
        <v>205.04761904761907</v>
      </c>
      <c r="I116" s="25"/>
      <c r="O116" s="17"/>
      <c r="P116" s="18"/>
      <c r="Q116" s="19"/>
      <c r="R116" s="19"/>
      <c r="S116" s="20"/>
    </row>
    <row r="117" spans="1:19" s="7" customFormat="1" ht="29.25" customHeight="1">
      <c r="A117" s="139"/>
      <c r="B117" s="68" t="s">
        <v>257</v>
      </c>
      <c r="C117" s="132"/>
      <c r="D117" s="126">
        <v>8.1</v>
      </c>
      <c r="E117" s="126">
        <v>7.5</v>
      </c>
      <c r="F117" s="126">
        <v>6.5</v>
      </c>
      <c r="G117" s="127">
        <f t="shared" si="4"/>
        <v>-1</v>
      </c>
      <c r="H117" s="127">
        <f t="shared" si="5"/>
        <v>86.666666666666671</v>
      </c>
      <c r="I117" s="25"/>
      <c r="O117" s="17"/>
      <c r="P117" s="18"/>
      <c r="Q117" s="19"/>
      <c r="R117" s="19"/>
      <c r="S117" s="20"/>
    </row>
    <row r="118" spans="1:19" s="7" customFormat="1" ht="29.25" customHeight="1">
      <c r="A118" s="139"/>
      <c r="B118" s="68" t="s">
        <v>521</v>
      </c>
      <c r="C118" s="132"/>
      <c r="D118" s="126">
        <v>491.9</v>
      </c>
      <c r="E118" s="126"/>
      <c r="F118" s="126"/>
      <c r="G118" s="127">
        <f t="shared" si="4"/>
        <v>0</v>
      </c>
      <c r="H118" s="228" t="e">
        <f t="shared" si="5"/>
        <v>#DIV/0!</v>
      </c>
      <c r="I118" s="25"/>
      <c r="O118" s="17"/>
      <c r="P118" s="18"/>
      <c r="Q118" s="19"/>
      <c r="R118" s="19"/>
      <c r="S118" s="20"/>
    </row>
    <row r="119" spans="1:19" s="7" customFormat="1" ht="58.5" customHeight="1">
      <c r="A119" s="139"/>
      <c r="B119" s="68" t="s">
        <v>391</v>
      </c>
      <c r="C119" s="132"/>
      <c r="D119" s="126"/>
      <c r="E119" s="126"/>
      <c r="F119" s="126">
        <v>219.9</v>
      </c>
      <c r="G119" s="127">
        <f t="shared" si="4"/>
        <v>219.9</v>
      </c>
      <c r="H119" s="228" t="e">
        <f t="shared" si="5"/>
        <v>#DIV/0!</v>
      </c>
      <c r="I119" s="25"/>
      <c r="O119" s="17"/>
      <c r="P119" s="18"/>
      <c r="Q119" s="19"/>
      <c r="R119" s="19"/>
      <c r="S119" s="20"/>
    </row>
    <row r="120" spans="1:19" s="7" customFormat="1" ht="33" customHeight="1">
      <c r="A120" s="139"/>
      <c r="B120" s="68" t="s">
        <v>150</v>
      </c>
      <c r="C120" s="132"/>
      <c r="D120" s="126">
        <v>18.2</v>
      </c>
      <c r="E120" s="126">
        <v>37.5</v>
      </c>
      <c r="F120" s="126">
        <v>191.2</v>
      </c>
      <c r="G120" s="127">
        <f t="shared" si="4"/>
        <v>153.69999999999999</v>
      </c>
      <c r="H120" s="127">
        <f t="shared" si="5"/>
        <v>509.86666666666667</v>
      </c>
      <c r="I120" s="25"/>
      <c r="O120" s="17"/>
      <c r="P120" s="18"/>
      <c r="Q120" s="19"/>
      <c r="R120" s="19"/>
      <c r="S120" s="20"/>
    </row>
    <row r="121" spans="1:19" s="7" customFormat="1" ht="30" customHeight="1">
      <c r="A121" s="139"/>
      <c r="B121" s="68" t="s">
        <v>454</v>
      </c>
      <c r="C121" s="132"/>
      <c r="D121" s="126"/>
      <c r="E121" s="126"/>
      <c r="F121" s="126">
        <v>89</v>
      </c>
      <c r="G121" s="127">
        <f t="shared" si="4"/>
        <v>89</v>
      </c>
      <c r="H121" s="228" t="e">
        <f t="shared" si="5"/>
        <v>#DIV/0!</v>
      </c>
      <c r="I121" s="25"/>
      <c r="O121" s="17"/>
      <c r="P121" s="18"/>
      <c r="Q121" s="19"/>
      <c r="R121" s="19"/>
      <c r="S121" s="20"/>
    </row>
    <row r="122" spans="1:19" s="7" customFormat="1" ht="30" customHeight="1">
      <c r="A122" s="139"/>
      <c r="B122" s="68" t="s">
        <v>662</v>
      </c>
      <c r="C122" s="132"/>
      <c r="D122" s="126"/>
      <c r="E122" s="126"/>
      <c r="F122" s="126">
        <v>20.5</v>
      </c>
      <c r="G122" s="127">
        <f t="shared" si="4"/>
        <v>20.5</v>
      </c>
      <c r="H122" s="228" t="e">
        <f t="shared" si="5"/>
        <v>#DIV/0!</v>
      </c>
      <c r="I122" s="25"/>
      <c r="O122" s="17"/>
      <c r="P122" s="18"/>
      <c r="Q122" s="19"/>
      <c r="R122" s="19"/>
      <c r="S122" s="20"/>
    </row>
    <row r="123" spans="1:19" s="7" customFormat="1" ht="30" customHeight="1">
      <c r="A123" s="139"/>
      <c r="B123" s="68" t="s">
        <v>137</v>
      </c>
      <c r="C123" s="132"/>
      <c r="D123" s="126">
        <v>39.1</v>
      </c>
      <c r="E123" s="126">
        <v>45</v>
      </c>
      <c r="F123" s="126">
        <v>68.7</v>
      </c>
      <c r="G123" s="127">
        <f t="shared" si="4"/>
        <v>23.700000000000003</v>
      </c>
      <c r="H123" s="127">
        <f t="shared" si="5"/>
        <v>152.66666666666669</v>
      </c>
      <c r="I123" s="25"/>
      <c r="O123" s="17"/>
      <c r="P123" s="18"/>
      <c r="Q123" s="19"/>
      <c r="R123" s="19"/>
      <c r="S123" s="20"/>
    </row>
    <row r="124" spans="1:19" s="7" customFormat="1" ht="30" customHeight="1">
      <c r="A124" s="139"/>
      <c r="B124" s="134" t="s">
        <v>533</v>
      </c>
      <c r="C124" s="132"/>
      <c r="D124" s="126">
        <v>91.7</v>
      </c>
      <c r="E124" s="126"/>
      <c r="F124" s="126"/>
      <c r="G124" s="127">
        <f t="shared" si="4"/>
        <v>0</v>
      </c>
      <c r="H124" s="228" t="e">
        <f t="shared" si="5"/>
        <v>#DIV/0!</v>
      </c>
      <c r="I124" s="25"/>
      <c r="O124" s="17"/>
      <c r="P124" s="18"/>
      <c r="Q124" s="19"/>
      <c r="R124" s="19"/>
      <c r="S124" s="20"/>
    </row>
    <row r="125" spans="1:19" s="7" customFormat="1" ht="36.75" customHeight="1">
      <c r="A125" s="139"/>
      <c r="B125" s="134" t="s">
        <v>534</v>
      </c>
      <c r="C125" s="132"/>
      <c r="D125" s="126">
        <v>21.8</v>
      </c>
      <c r="E125" s="126"/>
      <c r="F125" s="126"/>
      <c r="G125" s="127">
        <f t="shared" si="4"/>
        <v>0</v>
      </c>
      <c r="H125" s="228" t="e">
        <f t="shared" si="5"/>
        <v>#DIV/0!</v>
      </c>
      <c r="I125" s="25"/>
      <c r="O125" s="17"/>
      <c r="P125" s="18"/>
      <c r="Q125" s="19"/>
      <c r="R125" s="19"/>
      <c r="S125" s="20"/>
    </row>
    <row r="126" spans="1:19" s="7" customFormat="1" ht="36.75" customHeight="1">
      <c r="A126" s="139"/>
      <c r="B126" s="134" t="s">
        <v>535</v>
      </c>
      <c r="C126" s="132"/>
      <c r="D126" s="126">
        <v>4.9000000000000004</v>
      </c>
      <c r="E126" s="126"/>
      <c r="F126" s="126"/>
      <c r="G126" s="127">
        <f t="shared" si="4"/>
        <v>0</v>
      </c>
      <c r="H126" s="228" t="e">
        <f t="shared" si="5"/>
        <v>#DIV/0!</v>
      </c>
      <c r="I126" s="25"/>
      <c r="O126" s="17"/>
      <c r="P126" s="18"/>
      <c r="Q126" s="19"/>
      <c r="R126" s="19"/>
      <c r="S126" s="20"/>
    </row>
    <row r="127" spans="1:19" s="7" customFormat="1" ht="36.75" customHeight="1">
      <c r="A127" s="139"/>
      <c r="B127" s="134" t="s">
        <v>536</v>
      </c>
      <c r="C127" s="132"/>
      <c r="D127" s="126">
        <v>1.3</v>
      </c>
      <c r="E127" s="126"/>
      <c r="F127" s="126">
        <v>0.6</v>
      </c>
      <c r="G127" s="127">
        <f t="shared" si="4"/>
        <v>0.6</v>
      </c>
      <c r="H127" s="228" t="e">
        <f t="shared" si="5"/>
        <v>#DIV/0!</v>
      </c>
      <c r="I127" s="25"/>
      <c r="O127" s="17"/>
      <c r="P127" s="18"/>
      <c r="Q127" s="19"/>
      <c r="R127" s="19"/>
      <c r="S127" s="20"/>
    </row>
    <row r="128" spans="1:19" s="7" customFormat="1" ht="61.5" customHeight="1">
      <c r="A128" s="139"/>
      <c r="B128" s="134" t="s">
        <v>659</v>
      </c>
      <c r="C128" s="132"/>
      <c r="D128" s="126"/>
      <c r="E128" s="126"/>
      <c r="F128" s="126">
        <v>5.7</v>
      </c>
      <c r="G128" s="127">
        <f t="shared" si="4"/>
        <v>5.7</v>
      </c>
      <c r="H128" s="228" t="e">
        <f t="shared" si="5"/>
        <v>#DIV/0!</v>
      </c>
      <c r="I128" s="25"/>
      <c r="O128" s="17"/>
      <c r="P128" s="18"/>
      <c r="Q128" s="19"/>
      <c r="R128" s="19"/>
      <c r="S128" s="20"/>
    </row>
    <row r="129" spans="1:19" s="7" customFormat="1" ht="54" customHeight="1">
      <c r="A129" s="139"/>
      <c r="B129" s="134" t="s">
        <v>660</v>
      </c>
      <c r="C129" s="132"/>
      <c r="D129" s="126"/>
      <c r="E129" s="126"/>
      <c r="F129" s="126">
        <v>50.2</v>
      </c>
      <c r="G129" s="127">
        <f t="shared" si="4"/>
        <v>50.2</v>
      </c>
      <c r="H129" s="228" t="e">
        <f t="shared" si="5"/>
        <v>#DIV/0!</v>
      </c>
      <c r="I129" s="25"/>
      <c r="O129" s="17"/>
      <c r="P129" s="18"/>
      <c r="Q129" s="19"/>
      <c r="R129" s="19"/>
      <c r="S129" s="20"/>
    </row>
    <row r="130" spans="1:19" s="7" customFormat="1" ht="41.25" customHeight="1">
      <c r="A130" s="139"/>
      <c r="B130" s="134" t="s">
        <v>136</v>
      </c>
      <c r="C130" s="132"/>
      <c r="D130" s="126">
        <v>11.6</v>
      </c>
      <c r="E130" s="126">
        <v>10.5</v>
      </c>
      <c r="F130" s="126">
        <v>5.0999999999999996</v>
      </c>
      <c r="G130" s="127">
        <f t="shared" si="4"/>
        <v>-5.4</v>
      </c>
      <c r="H130" s="127">
        <f t="shared" si="5"/>
        <v>48.571428571428562</v>
      </c>
      <c r="I130" s="25"/>
      <c r="O130" s="17"/>
      <c r="P130" s="18"/>
      <c r="Q130" s="19"/>
      <c r="R130" s="19"/>
      <c r="S130" s="20"/>
    </row>
    <row r="131" spans="1:19" s="7" customFormat="1" ht="27.75" customHeight="1">
      <c r="A131" s="139"/>
      <c r="B131" s="134" t="s">
        <v>394</v>
      </c>
      <c r="C131" s="132"/>
      <c r="D131" s="126">
        <v>25.1</v>
      </c>
      <c r="E131" s="126"/>
      <c r="F131" s="129">
        <v>14.2</v>
      </c>
      <c r="G131" s="127">
        <f t="shared" si="4"/>
        <v>14.2</v>
      </c>
      <c r="H131" s="228" t="e">
        <f t="shared" si="5"/>
        <v>#DIV/0!</v>
      </c>
      <c r="I131" s="25"/>
      <c r="O131" s="17"/>
      <c r="P131" s="18"/>
      <c r="Q131" s="19"/>
      <c r="R131" s="19"/>
      <c r="S131" s="20"/>
    </row>
    <row r="132" spans="1:19" s="7" customFormat="1" ht="69" customHeight="1">
      <c r="A132" s="139"/>
      <c r="B132" s="134" t="s">
        <v>395</v>
      </c>
      <c r="C132" s="132"/>
      <c r="D132" s="126"/>
      <c r="E132" s="126"/>
      <c r="F132" s="126">
        <v>10</v>
      </c>
      <c r="G132" s="127">
        <f t="shared" si="4"/>
        <v>10</v>
      </c>
      <c r="H132" s="228" t="e">
        <f t="shared" si="5"/>
        <v>#DIV/0!</v>
      </c>
      <c r="I132" s="25"/>
      <c r="O132" s="17"/>
      <c r="P132" s="18"/>
      <c r="Q132" s="19"/>
      <c r="R132" s="19"/>
      <c r="S132" s="20"/>
    </row>
    <row r="133" spans="1:19" s="7" customFormat="1" ht="50.25" customHeight="1">
      <c r="A133" s="139"/>
      <c r="B133" s="134" t="s">
        <v>396</v>
      </c>
      <c r="C133" s="132"/>
      <c r="D133" s="126"/>
      <c r="E133" s="126"/>
      <c r="F133" s="126">
        <v>38</v>
      </c>
      <c r="G133" s="127">
        <f t="shared" si="4"/>
        <v>38</v>
      </c>
      <c r="H133" s="228" t="e">
        <f t="shared" si="5"/>
        <v>#DIV/0!</v>
      </c>
      <c r="I133" s="25"/>
      <c r="O133" s="17"/>
      <c r="P133" s="18"/>
      <c r="Q133" s="19"/>
      <c r="R133" s="19"/>
      <c r="S133" s="20"/>
    </row>
    <row r="134" spans="1:19" s="7" customFormat="1" ht="33.75" customHeight="1">
      <c r="A134" s="139"/>
      <c r="B134" s="68" t="s">
        <v>398</v>
      </c>
      <c r="C134" s="124"/>
      <c r="D134" s="129">
        <v>0.4</v>
      </c>
      <c r="E134" s="129"/>
      <c r="F134" s="129">
        <v>0.5</v>
      </c>
      <c r="G134" s="127">
        <f t="shared" si="4"/>
        <v>0.5</v>
      </c>
      <c r="H134" s="228" t="e">
        <f t="shared" si="5"/>
        <v>#DIV/0!</v>
      </c>
      <c r="I134" s="25"/>
      <c r="O134" s="17"/>
      <c r="P134" s="18"/>
      <c r="Q134" s="19"/>
      <c r="R134" s="19"/>
      <c r="S134" s="20"/>
    </row>
    <row r="135" spans="1:19" s="7" customFormat="1" ht="33.75" customHeight="1">
      <c r="A135" s="139"/>
      <c r="B135" s="68" t="s">
        <v>542</v>
      </c>
      <c r="C135" s="124"/>
      <c r="D135" s="129">
        <v>7</v>
      </c>
      <c r="E135" s="129"/>
      <c r="F135" s="129"/>
      <c r="G135" s="127">
        <f t="shared" si="4"/>
        <v>0</v>
      </c>
      <c r="H135" s="228" t="e">
        <f t="shared" si="5"/>
        <v>#DIV/0!</v>
      </c>
      <c r="I135" s="25"/>
      <c r="O135" s="17"/>
      <c r="P135" s="18"/>
      <c r="Q135" s="19"/>
      <c r="R135" s="19"/>
      <c r="S135" s="20"/>
    </row>
    <row r="136" spans="1:19" s="7" customFormat="1" ht="29.25" customHeight="1">
      <c r="A136" s="139"/>
      <c r="B136" s="68" t="s">
        <v>540</v>
      </c>
      <c r="C136" s="124"/>
      <c r="D136" s="129">
        <v>0.4</v>
      </c>
      <c r="E136" s="129"/>
      <c r="F136" s="129"/>
      <c r="G136" s="127">
        <f t="shared" si="4"/>
        <v>0</v>
      </c>
      <c r="H136" s="228" t="e">
        <f t="shared" si="5"/>
        <v>#DIV/0!</v>
      </c>
      <c r="I136" s="25"/>
      <c r="O136" s="17"/>
      <c r="P136" s="18"/>
      <c r="Q136" s="19"/>
      <c r="R136" s="19"/>
      <c r="S136" s="20"/>
    </row>
    <row r="137" spans="1:19" s="7" customFormat="1" ht="38.25" customHeight="1">
      <c r="A137" s="139"/>
      <c r="B137" s="68" t="s">
        <v>383</v>
      </c>
      <c r="C137" s="124"/>
      <c r="D137" s="129"/>
      <c r="E137" s="129"/>
      <c r="F137" s="129">
        <v>2</v>
      </c>
      <c r="G137" s="127">
        <f t="shared" si="4"/>
        <v>2</v>
      </c>
      <c r="H137" s="228" t="e">
        <f t="shared" si="5"/>
        <v>#DIV/0!</v>
      </c>
      <c r="I137" s="25"/>
      <c r="O137" s="17"/>
      <c r="P137" s="18"/>
      <c r="Q137" s="19"/>
      <c r="R137" s="19"/>
      <c r="S137" s="20"/>
    </row>
    <row r="138" spans="1:19" s="7" customFormat="1" ht="32.25" customHeight="1">
      <c r="A138" s="139"/>
      <c r="B138" s="68" t="s">
        <v>381</v>
      </c>
      <c r="C138" s="124"/>
      <c r="D138" s="129"/>
      <c r="E138" s="129"/>
      <c r="F138" s="129">
        <v>10</v>
      </c>
      <c r="G138" s="127">
        <f t="shared" si="4"/>
        <v>10</v>
      </c>
      <c r="H138" s="228" t="e">
        <f t="shared" si="5"/>
        <v>#DIV/0!</v>
      </c>
      <c r="I138" s="25"/>
      <c r="O138" s="17"/>
      <c r="P138" s="18"/>
      <c r="Q138" s="19"/>
      <c r="R138" s="19"/>
      <c r="S138" s="20"/>
    </row>
    <row r="139" spans="1:19" s="7" customFormat="1" ht="30" customHeight="1">
      <c r="A139" s="139"/>
      <c r="B139" s="68" t="s">
        <v>387</v>
      </c>
      <c r="C139" s="121"/>
      <c r="D139" s="126"/>
      <c r="E139" s="126"/>
      <c r="F139" s="126">
        <v>9.4</v>
      </c>
      <c r="G139" s="127">
        <f t="shared" si="4"/>
        <v>9.4</v>
      </c>
      <c r="H139" s="228" t="e">
        <f t="shared" si="5"/>
        <v>#DIV/0!</v>
      </c>
      <c r="I139" s="25"/>
      <c r="O139" s="17"/>
      <c r="P139" s="18"/>
      <c r="Q139" s="19"/>
      <c r="R139" s="19"/>
      <c r="S139" s="20"/>
    </row>
    <row r="140" spans="1:19" s="7" customFormat="1" ht="27.75" customHeight="1">
      <c r="A140" s="139"/>
      <c r="B140" s="68" t="s">
        <v>209</v>
      </c>
      <c r="C140" s="132"/>
      <c r="D140" s="126">
        <v>38.5</v>
      </c>
      <c r="E140" s="126">
        <v>45</v>
      </c>
      <c r="F140" s="126">
        <v>20</v>
      </c>
      <c r="G140" s="127">
        <f t="shared" si="4"/>
        <v>-25</v>
      </c>
      <c r="H140" s="127">
        <f t="shared" si="5"/>
        <v>44.444444444444443</v>
      </c>
      <c r="I140" s="25"/>
      <c r="O140" s="17"/>
      <c r="P140" s="18"/>
      <c r="Q140" s="19"/>
      <c r="R140" s="19"/>
      <c r="S140" s="20"/>
    </row>
    <row r="141" spans="1:19" s="7" customFormat="1" ht="42.75" customHeight="1">
      <c r="A141" s="139"/>
      <c r="B141" s="68" t="s">
        <v>443</v>
      </c>
      <c r="C141" s="132"/>
      <c r="D141" s="126"/>
      <c r="E141" s="126"/>
      <c r="F141" s="126">
        <v>9</v>
      </c>
      <c r="G141" s="127">
        <f t="shared" si="4"/>
        <v>9</v>
      </c>
      <c r="H141" s="228" t="e">
        <f t="shared" si="5"/>
        <v>#DIV/0!</v>
      </c>
      <c r="I141" s="25"/>
      <c r="O141" s="17"/>
      <c r="P141" s="18"/>
      <c r="Q141" s="19"/>
      <c r="R141" s="19"/>
      <c r="S141" s="20"/>
    </row>
    <row r="142" spans="1:19" s="7" customFormat="1" ht="32.25" customHeight="1">
      <c r="A142" s="139"/>
      <c r="B142" s="68" t="s">
        <v>444</v>
      </c>
      <c r="C142" s="132"/>
      <c r="D142" s="126"/>
      <c r="E142" s="126"/>
      <c r="F142" s="126">
        <v>46.6</v>
      </c>
      <c r="G142" s="127">
        <f t="shared" si="4"/>
        <v>46.6</v>
      </c>
      <c r="H142" s="228" t="e">
        <f t="shared" si="5"/>
        <v>#DIV/0!</v>
      </c>
      <c r="I142" s="25"/>
      <c r="O142" s="17"/>
      <c r="P142" s="18"/>
      <c r="Q142" s="19"/>
      <c r="R142" s="19"/>
      <c r="S142" s="20"/>
    </row>
    <row r="143" spans="1:19" s="7" customFormat="1" ht="42.75" customHeight="1">
      <c r="A143" s="139"/>
      <c r="B143" s="141" t="s">
        <v>455</v>
      </c>
      <c r="C143" s="132"/>
      <c r="D143" s="126"/>
      <c r="E143" s="126"/>
      <c r="F143" s="126">
        <v>0.8</v>
      </c>
      <c r="G143" s="127">
        <f t="shared" si="4"/>
        <v>0.8</v>
      </c>
      <c r="H143" s="228" t="e">
        <f t="shared" si="5"/>
        <v>#DIV/0!</v>
      </c>
      <c r="I143" s="25"/>
      <c r="O143" s="17"/>
      <c r="P143" s="18"/>
      <c r="Q143" s="19"/>
      <c r="R143" s="19"/>
      <c r="S143" s="20"/>
    </row>
    <row r="144" spans="1:19" s="7" customFormat="1" ht="40.5" customHeight="1">
      <c r="A144" s="139"/>
      <c r="B144" s="134" t="s">
        <v>377</v>
      </c>
      <c r="C144" s="132"/>
      <c r="D144" s="126"/>
      <c r="E144" s="126"/>
      <c r="F144" s="126">
        <v>22.2</v>
      </c>
      <c r="G144" s="127">
        <f t="shared" si="4"/>
        <v>22.2</v>
      </c>
      <c r="H144" s="228" t="e">
        <f t="shared" si="5"/>
        <v>#DIV/0!</v>
      </c>
      <c r="I144" s="25"/>
      <c r="O144" s="17"/>
      <c r="P144" s="18"/>
      <c r="Q144" s="19"/>
      <c r="R144" s="19"/>
      <c r="S144" s="20"/>
    </row>
    <row r="145" spans="1:19" s="7" customFormat="1" ht="37.5" customHeight="1">
      <c r="A145" s="139"/>
      <c r="B145" s="134" t="s">
        <v>456</v>
      </c>
      <c r="C145" s="132"/>
      <c r="D145" s="126">
        <v>12.3</v>
      </c>
      <c r="E145" s="126"/>
      <c r="F145" s="126">
        <v>3.5</v>
      </c>
      <c r="G145" s="127">
        <f t="shared" si="4"/>
        <v>3.5</v>
      </c>
      <c r="H145" s="228" t="e">
        <f t="shared" si="5"/>
        <v>#DIV/0!</v>
      </c>
      <c r="I145" s="25"/>
      <c r="O145" s="17"/>
      <c r="P145" s="18"/>
      <c r="Q145" s="19"/>
      <c r="R145" s="19"/>
      <c r="S145" s="20"/>
    </row>
    <row r="146" spans="1:19" s="7" customFormat="1" ht="60.75" customHeight="1">
      <c r="A146" s="139"/>
      <c r="B146" s="134" t="s">
        <v>670</v>
      </c>
      <c r="C146" s="132"/>
      <c r="D146" s="126"/>
      <c r="E146" s="126"/>
      <c r="F146" s="126">
        <v>13</v>
      </c>
      <c r="G146" s="127">
        <f t="shared" si="4"/>
        <v>13</v>
      </c>
      <c r="H146" s="228" t="e">
        <f t="shared" si="5"/>
        <v>#DIV/0!</v>
      </c>
      <c r="I146" s="25"/>
      <c r="O146" s="17"/>
      <c r="P146" s="18"/>
      <c r="Q146" s="19"/>
      <c r="R146" s="19"/>
      <c r="S146" s="20"/>
    </row>
    <row r="147" spans="1:19" s="7" customFormat="1" ht="42.75" customHeight="1">
      <c r="A147" s="139"/>
      <c r="B147" s="134" t="s">
        <v>671</v>
      </c>
      <c r="C147" s="132"/>
      <c r="D147" s="126"/>
      <c r="E147" s="126"/>
      <c r="F147" s="126">
        <v>24</v>
      </c>
      <c r="G147" s="127">
        <f t="shared" ref="G147:G189" si="6">F147-E147</f>
        <v>24</v>
      </c>
      <c r="H147" s="228" t="e">
        <f t="shared" ref="H147:H189" si="7">(F147/E147)*100</f>
        <v>#DIV/0!</v>
      </c>
      <c r="I147" s="25"/>
      <c r="O147" s="17"/>
      <c r="P147" s="18"/>
      <c r="Q147" s="19"/>
      <c r="R147" s="19"/>
      <c r="S147" s="20"/>
    </row>
    <row r="148" spans="1:19" s="7" customFormat="1" ht="37.5" customHeight="1">
      <c r="A148" s="139"/>
      <c r="B148" s="134" t="s">
        <v>449</v>
      </c>
      <c r="C148" s="132"/>
      <c r="D148" s="126"/>
      <c r="E148" s="126"/>
      <c r="F148" s="126">
        <v>0.8</v>
      </c>
      <c r="G148" s="127">
        <f t="shared" si="6"/>
        <v>0.8</v>
      </c>
      <c r="H148" s="228" t="e">
        <f t="shared" si="7"/>
        <v>#DIV/0!</v>
      </c>
      <c r="I148" s="25"/>
      <c r="O148" s="17"/>
      <c r="P148" s="18"/>
      <c r="Q148" s="19"/>
      <c r="R148" s="19"/>
      <c r="S148" s="20"/>
    </row>
    <row r="149" spans="1:19" s="7" customFormat="1" ht="30" customHeight="1">
      <c r="A149" s="139"/>
      <c r="B149" s="68" t="s">
        <v>227</v>
      </c>
      <c r="C149" s="132"/>
      <c r="D149" s="126">
        <v>0.3</v>
      </c>
      <c r="E149" s="126"/>
      <c r="F149" s="126">
        <v>18.600000000000001</v>
      </c>
      <c r="G149" s="127">
        <f t="shared" si="6"/>
        <v>18.600000000000001</v>
      </c>
      <c r="H149" s="228" t="e">
        <f t="shared" si="7"/>
        <v>#DIV/0!</v>
      </c>
      <c r="I149" s="25"/>
      <c r="O149" s="17"/>
      <c r="P149" s="18"/>
      <c r="Q149" s="19"/>
      <c r="R149" s="19"/>
      <c r="S149" s="20"/>
    </row>
    <row r="150" spans="1:19" s="7" customFormat="1" ht="32.25" customHeight="1">
      <c r="A150" s="139"/>
      <c r="B150" s="68" t="s">
        <v>663</v>
      </c>
      <c r="C150" s="132"/>
      <c r="D150" s="126"/>
      <c r="E150" s="126"/>
      <c r="F150" s="126">
        <v>6.1</v>
      </c>
      <c r="G150" s="127">
        <f t="shared" si="6"/>
        <v>6.1</v>
      </c>
      <c r="H150" s="228" t="e">
        <f t="shared" si="7"/>
        <v>#DIV/0!</v>
      </c>
      <c r="I150" s="25"/>
      <c r="O150" s="17"/>
      <c r="P150" s="18"/>
      <c r="Q150" s="19"/>
      <c r="R150" s="19"/>
      <c r="S150" s="20"/>
    </row>
    <row r="151" spans="1:19" s="7" customFormat="1" ht="37.5" customHeight="1">
      <c r="A151" s="139"/>
      <c r="B151" s="68" t="s">
        <v>664</v>
      </c>
      <c r="C151" s="132"/>
      <c r="D151" s="126"/>
      <c r="E151" s="126"/>
      <c r="F151" s="126">
        <v>22</v>
      </c>
      <c r="G151" s="127">
        <f t="shared" si="6"/>
        <v>22</v>
      </c>
      <c r="H151" s="228" t="e">
        <f t="shared" si="7"/>
        <v>#DIV/0!</v>
      </c>
      <c r="I151" s="25"/>
      <c r="O151" s="17"/>
      <c r="P151" s="18"/>
      <c r="Q151" s="19"/>
      <c r="R151" s="19"/>
      <c r="S151" s="20"/>
    </row>
    <row r="152" spans="1:19" s="7" customFormat="1" ht="45" customHeight="1">
      <c r="A152" s="139"/>
      <c r="B152" s="68" t="s">
        <v>299</v>
      </c>
      <c r="C152" s="132"/>
      <c r="D152" s="126">
        <v>34.5</v>
      </c>
      <c r="E152" s="126"/>
      <c r="F152" s="126"/>
      <c r="G152" s="127">
        <f t="shared" si="6"/>
        <v>0</v>
      </c>
      <c r="H152" s="228" t="e">
        <f t="shared" si="7"/>
        <v>#DIV/0!</v>
      </c>
      <c r="I152" s="25"/>
      <c r="O152" s="17"/>
      <c r="P152" s="18"/>
      <c r="Q152" s="19"/>
      <c r="R152" s="19"/>
      <c r="S152" s="20"/>
    </row>
    <row r="153" spans="1:19" s="7" customFormat="1" ht="42.75" customHeight="1">
      <c r="A153" s="139"/>
      <c r="B153" s="68" t="s">
        <v>448</v>
      </c>
      <c r="C153" s="132"/>
      <c r="D153" s="126"/>
      <c r="E153" s="126"/>
      <c r="F153" s="126">
        <v>21.5</v>
      </c>
      <c r="G153" s="127">
        <f t="shared" si="6"/>
        <v>21.5</v>
      </c>
      <c r="H153" s="228" t="e">
        <f t="shared" si="7"/>
        <v>#DIV/0!</v>
      </c>
      <c r="I153" s="25"/>
      <c r="O153" s="17"/>
      <c r="P153" s="18"/>
      <c r="Q153" s="19"/>
      <c r="R153" s="19"/>
      <c r="S153" s="20"/>
    </row>
    <row r="154" spans="1:19" s="7" customFormat="1" ht="30.75" customHeight="1">
      <c r="A154" s="139"/>
      <c r="B154" s="68" t="s">
        <v>255</v>
      </c>
      <c r="C154" s="132"/>
      <c r="D154" s="126">
        <v>186.8</v>
      </c>
      <c r="E154" s="126"/>
      <c r="F154" s="126"/>
      <c r="G154" s="127">
        <f t="shared" si="6"/>
        <v>0</v>
      </c>
      <c r="H154" s="228" t="e">
        <f t="shared" si="7"/>
        <v>#DIV/0!</v>
      </c>
      <c r="I154" s="25"/>
      <c r="O154" s="17"/>
      <c r="P154" s="18"/>
      <c r="Q154" s="19"/>
      <c r="R154" s="19"/>
      <c r="S154" s="20"/>
    </row>
    <row r="155" spans="1:19" s="7" customFormat="1" ht="35.25" customHeight="1">
      <c r="A155" s="139"/>
      <c r="B155" s="68" t="s">
        <v>143</v>
      </c>
      <c r="C155" s="132"/>
      <c r="D155" s="126"/>
      <c r="E155" s="126"/>
      <c r="F155" s="126">
        <v>3.1</v>
      </c>
      <c r="G155" s="127">
        <f t="shared" si="6"/>
        <v>3.1</v>
      </c>
      <c r="H155" s="228" t="e">
        <f t="shared" si="7"/>
        <v>#DIV/0!</v>
      </c>
      <c r="I155" s="25"/>
      <c r="O155" s="17"/>
      <c r="P155" s="18"/>
      <c r="Q155" s="19"/>
      <c r="R155" s="19"/>
      <c r="S155" s="20"/>
    </row>
    <row r="156" spans="1:19" s="7" customFormat="1" ht="35.25" customHeight="1">
      <c r="A156" s="139"/>
      <c r="B156" s="68" t="s">
        <v>657</v>
      </c>
      <c r="C156" s="132"/>
      <c r="D156" s="126"/>
      <c r="E156" s="126"/>
      <c r="F156" s="126">
        <v>209.8</v>
      </c>
      <c r="G156" s="127">
        <f t="shared" si="6"/>
        <v>209.8</v>
      </c>
      <c r="H156" s="228" t="e">
        <f t="shared" si="7"/>
        <v>#DIV/0!</v>
      </c>
      <c r="I156" s="25"/>
      <c r="O156" s="17"/>
      <c r="P156" s="18"/>
      <c r="Q156" s="19"/>
      <c r="R156" s="19"/>
      <c r="S156" s="20"/>
    </row>
    <row r="157" spans="1:19" s="7" customFormat="1" ht="36" customHeight="1">
      <c r="A157" s="139"/>
      <c r="B157" s="68" t="s">
        <v>225</v>
      </c>
      <c r="C157" s="132"/>
      <c r="D157" s="126">
        <v>0.8</v>
      </c>
      <c r="E157" s="126">
        <v>0.8</v>
      </c>
      <c r="F157" s="126"/>
      <c r="G157" s="127">
        <f t="shared" si="6"/>
        <v>-0.8</v>
      </c>
      <c r="H157" s="127">
        <f t="shared" si="7"/>
        <v>0</v>
      </c>
      <c r="I157" s="25"/>
      <c r="O157" s="17"/>
      <c r="P157" s="18"/>
      <c r="Q157" s="19"/>
      <c r="R157" s="19"/>
      <c r="S157" s="20"/>
    </row>
    <row r="158" spans="1:19" s="7" customFormat="1" ht="31.5" customHeight="1">
      <c r="A158" s="139"/>
      <c r="B158" s="68" t="s">
        <v>226</v>
      </c>
      <c r="C158" s="132"/>
      <c r="D158" s="126">
        <v>114</v>
      </c>
      <c r="E158" s="126"/>
      <c r="F158" s="126"/>
      <c r="G158" s="127">
        <f t="shared" si="6"/>
        <v>0</v>
      </c>
      <c r="H158" s="228" t="e">
        <f t="shared" si="7"/>
        <v>#DIV/0!</v>
      </c>
      <c r="I158" s="25"/>
      <c r="O158" s="17"/>
      <c r="P158" s="18"/>
      <c r="Q158" s="19"/>
      <c r="R158" s="19"/>
      <c r="S158" s="20"/>
    </row>
    <row r="159" spans="1:19" s="7" customFormat="1" ht="58.5" customHeight="1">
      <c r="A159" s="139"/>
      <c r="B159" s="68" t="s">
        <v>537</v>
      </c>
      <c r="C159" s="132"/>
      <c r="D159" s="126">
        <v>12.3</v>
      </c>
      <c r="E159" s="126"/>
      <c r="F159" s="126"/>
      <c r="G159" s="127">
        <f t="shared" si="6"/>
        <v>0</v>
      </c>
      <c r="H159" s="228" t="e">
        <f t="shared" si="7"/>
        <v>#DIV/0!</v>
      </c>
      <c r="I159" s="25"/>
      <c r="O159" s="17"/>
      <c r="P159" s="18"/>
      <c r="Q159" s="19"/>
      <c r="R159" s="19"/>
      <c r="S159" s="20"/>
    </row>
    <row r="160" spans="1:19" s="7" customFormat="1" ht="46.5" customHeight="1">
      <c r="A160" s="139"/>
      <c r="B160" s="68" t="s">
        <v>538</v>
      </c>
      <c r="C160" s="132"/>
      <c r="D160" s="126">
        <v>15.2</v>
      </c>
      <c r="E160" s="126"/>
      <c r="F160" s="126"/>
      <c r="G160" s="127">
        <f t="shared" si="6"/>
        <v>0</v>
      </c>
      <c r="H160" s="228" t="e">
        <f t="shared" si="7"/>
        <v>#DIV/0!</v>
      </c>
      <c r="I160" s="25"/>
      <c r="O160" s="17"/>
      <c r="P160" s="18"/>
      <c r="Q160" s="19"/>
      <c r="R160" s="19"/>
      <c r="S160" s="20"/>
    </row>
    <row r="161" spans="1:19" s="7" customFormat="1" ht="51.75" customHeight="1">
      <c r="A161" s="139"/>
      <c r="B161" s="68" t="s">
        <v>541</v>
      </c>
      <c r="C161" s="132"/>
      <c r="D161" s="126">
        <v>38.4</v>
      </c>
      <c r="E161" s="126"/>
      <c r="F161" s="126"/>
      <c r="G161" s="127">
        <f t="shared" si="6"/>
        <v>0</v>
      </c>
      <c r="H161" s="228" t="e">
        <f t="shared" si="7"/>
        <v>#DIV/0!</v>
      </c>
      <c r="I161" s="25"/>
      <c r="O161" s="17"/>
      <c r="P161" s="18"/>
      <c r="Q161" s="19"/>
      <c r="R161" s="19"/>
      <c r="S161" s="20"/>
    </row>
    <row r="162" spans="1:19" s="7" customFormat="1" ht="46.5" customHeight="1">
      <c r="A162" s="139"/>
      <c r="B162" s="68" t="s">
        <v>450</v>
      </c>
      <c r="C162" s="132"/>
      <c r="D162" s="126"/>
      <c r="E162" s="126"/>
      <c r="F162" s="126">
        <v>44.3</v>
      </c>
      <c r="G162" s="127">
        <f t="shared" si="6"/>
        <v>44.3</v>
      </c>
      <c r="H162" s="228" t="e">
        <f t="shared" si="7"/>
        <v>#DIV/0!</v>
      </c>
      <c r="I162" s="25"/>
      <c r="O162" s="17"/>
      <c r="P162" s="18"/>
      <c r="Q162" s="19"/>
      <c r="R162" s="19"/>
      <c r="S162" s="20"/>
    </row>
    <row r="163" spans="1:19" s="7" customFormat="1" ht="26.25" customHeight="1">
      <c r="A163" s="139"/>
      <c r="B163" s="133" t="s">
        <v>451</v>
      </c>
      <c r="C163" s="124"/>
      <c r="D163" s="129"/>
      <c r="E163" s="129"/>
      <c r="F163" s="129">
        <v>10.5</v>
      </c>
      <c r="G163" s="127">
        <f t="shared" si="6"/>
        <v>10.5</v>
      </c>
      <c r="H163" s="228" t="e">
        <f t="shared" si="7"/>
        <v>#DIV/0!</v>
      </c>
      <c r="I163" s="25"/>
      <c r="O163" s="17"/>
      <c r="P163" s="18"/>
      <c r="Q163" s="19"/>
      <c r="R163" s="19"/>
      <c r="S163" s="20"/>
    </row>
    <row r="164" spans="1:19" s="7" customFormat="1" ht="29.25" customHeight="1">
      <c r="A164" s="139"/>
      <c r="B164" s="68" t="s">
        <v>258</v>
      </c>
      <c r="C164" s="124"/>
      <c r="D164" s="129">
        <v>16.2</v>
      </c>
      <c r="E164" s="129">
        <v>12</v>
      </c>
      <c r="F164" s="129">
        <v>1.2</v>
      </c>
      <c r="G164" s="127">
        <f t="shared" si="6"/>
        <v>-10.8</v>
      </c>
      <c r="H164" s="127">
        <f t="shared" si="7"/>
        <v>10</v>
      </c>
      <c r="I164" s="25"/>
      <c r="O164" s="17"/>
      <c r="P164" s="18"/>
      <c r="Q164" s="19"/>
      <c r="R164" s="19"/>
      <c r="S164" s="20"/>
    </row>
    <row r="165" spans="1:19" s="7" customFormat="1" ht="34.5" customHeight="1">
      <c r="A165" s="139"/>
      <c r="B165" s="134" t="s">
        <v>665</v>
      </c>
      <c r="C165" s="124"/>
      <c r="D165" s="129"/>
      <c r="E165" s="129"/>
      <c r="F165" s="129">
        <v>78</v>
      </c>
      <c r="G165" s="127">
        <f t="shared" si="6"/>
        <v>78</v>
      </c>
      <c r="H165" s="228" t="e">
        <f t="shared" si="7"/>
        <v>#DIV/0!</v>
      </c>
      <c r="I165" s="25"/>
      <c r="O165" s="17"/>
      <c r="P165" s="18"/>
      <c r="Q165" s="19"/>
      <c r="R165" s="19"/>
      <c r="S165" s="20"/>
    </row>
    <row r="166" spans="1:19" s="7" customFormat="1" ht="42" customHeight="1">
      <c r="A166" s="139"/>
      <c r="B166" s="134" t="s">
        <v>666</v>
      </c>
      <c r="C166" s="124"/>
      <c r="D166" s="129"/>
      <c r="E166" s="129"/>
      <c r="F166" s="129">
        <v>21.8</v>
      </c>
      <c r="G166" s="127">
        <f t="shared" si="6"/>
        <v>21.8</v>
      </c>
      <c r="H166" s="228" t="e">
        <f t="shared" si="7"/>
        <v>#DIV/0!</v>
      </c>
      <c r="I166" s="25"/>
      <c r="O166" s="17"/>
      <c r="P166" s="18"/>
      <c r="Q166" s="19"/>
      <c r="R166" s="19"/>
      <c r="S166" s="20"/>
    </row>
    <row r="167" spans="1:19" s="7" customFormat="1" ht="35.25" customHeight="1">
      <c r="A167" s="139"/>
      <c r="B167" s="134" t="s">
        <v>667</v>
      </c>
      <c r="C167" s="124"/>
      <c r="D167" s="129"/>
      <c r="E167" s="129"/>
      <c r="F167" s="129">
        <v>4.4000000000000004</v>
      </c>
      <c r="G167" s="127">
        <f t="shared" si="6"/>
        <v>4.4000000000000004</v>
      </c>
      <c r="H167" s="228" t="e">
        <f t="shared" si="7"/>
        <v>#DIV/0!</v>
      </c>
      <c r="I167" s="25"/>
      <c r="O167" s="17"/>
      <c r="P167" s="18"/>
      <c r="Q167" s="19"/>
      <c r="R167" s="19"/>
      <c r="S167" s="20"/>
    </row>
    <row r="168" spans="1:19" s="7" customFormat="1" ht="60.75" customHeight="1">
      <c r="A168" s="139"/>
      <c r="B168" s="134" t="s">
        <v>668</v>
      </c>
      <c r="C168" s="124"/>
      <c r="D168" s="129"/>
      <c r="E168" s="129"/>
      <c r="F168" s="129">
        <v>22.1</v>
      </c>
      <c r="G168" s="127">
        <f t="shared" si="6"/>
        <v>22.1</v>
      </c>
      <c r="H168" s="228" t="e">
        <f t="shared" si="7"/>
        <v>#DIV/0!</v>
      </c>
      <c r="I168" s="25"/>
      <c r="O168" s="17"/>
      <c r="P168" s="18"/>
      <c r="Q168" s="19"/>
      <c r="R168" s="19"/>
      <c r="S168" s="20"/>
    </row>
    <row r="169" spans="1:19" s="7" customFormat="1" ht="33" customHeight="1">
      <c r="A169" s="139"/>
      <c r="B169" s="133" t="s">
        <v>158</v>
      </c>
      <c r="C169" s="124"/>
      <c r="D169" s="129">
        <v>3.5</v>
      </c>
      <c r="E169" s="129"/>
      <c r="F169" s="129"/>
      <c r="G169" s="127">
        <f t="shared" si="6"/>
        <v>0</v>
      </c>
      <c r="H169" s="228" t="e">
        <f t="shared" si="7"/>
        <v>#DIV/0!</v>
      </c>
      <c r="I169" s="25"/>
      <c r="O169" s="17"/>
      <c r="P169" s="18"/>
      <c r="Q169" s="19"/>
      <c r="R169" s="19"/>
      <c r="S169" s="20"/>
    </row>
    <row r="170" spans="1:19" s="7" customFormat="1" ht="33" customHeight="1">
      <c r="A170" s="139"/>
      <c r="B170" s="133" t="s">
        <v>519</v>
      </c>
      <c r="C170" s="124"/>
      <c r="D170" s="129">
        <v>4.5999999999999996</v>
      </c>
      <c r="E170" s="129">
        <v>30</v>
      </c>
      <c r="F170" s="126">
        <v>104.2</v>
      </c>
      <c r="G170" s="127">
        <f t="shared" si="6"/>
        <v>74.2</v>
      </c>
      <c r="H170" s="127">
        <f t="shared" si="7"/>
        <v>347.33333333333337</v>
      </c>
      <c r="I170" s="25"/>
      <c r="O170" s="17"/>
      <c r="P170" s="18"/>
      <c r="Q170" s="19"/>
      <c r="R170" s="19"/>
      <c r="S170" s="20"/>
    </row>
    <row r="171" spans="1:19" s="7" customFormat="1" ht="48" customHeight="1">
      <c r="A171" s="139"/>
      <c r="B171" s="134" t="s">
        <v>539</v>
      </c>
      <c r="C171" s="124"/>
      <c r="D171" s="129">
        <v>351.4</v>
      </c>
      <c r="E171" s="129">
        <v>333.3</v>
      </c>
      <c r="F171" s="129">
        <v>234</v>
      </c>
      <c r="G171" s="127">
        <f t="shared" si="6"/>
        <v>-99.300000000000011</v>
      </c>
      <c r="H171" s="127">
        <f t="shared" si="7"/>
        <v>70.207020702070196</v>
      </c>
      <c r="I171" s="25"/>
      <c r="O171" s="17"/>
      <c r="P171" s="18"/>
      <c r="Q171" s="19"/>
      <c r="R171" s="19"/>
      <c r="S171" s="20"/>
    </row>
    <row r="172" spans="1:19" s="7" customFormat="1" ht="26.25" customHeight="1">
      <c r="A172" s="139"/>
      <c r="B172" s="133" t="s">
        <v>179</v>
      </c>
      <c r="C172" s="124"/>
      <c r="D172" s="129">
        <v>6.9</v>
      </c>
      <c r="E172" s="129">
        <v>5</v>
      </c>
      <c r="F172" s="129"/>
      <c r="G172" s="127">
        <f t="shared" si="6"/>
        <v>-5</v>
      </c>
      <c r="H172" s="127">
        <f t="shared" si="7"/>
        <v>0</v>
      </c>
      <c r="I172" s="25"/>
      <c r="O172" s="17"/>
      <c r="P172" s="18"/>
      <c r="Q172" s="19"/>
      <c r="R172" s="19"/>
      <c r="S172" s="20"/>
    </row>
    <row r="173" spans="1:19" s="7" customFormat="1" ht="26.25" customHeight="1">
      <c r="A173" s="139"/>
      <c r="B173" s="133" t="s">
        <v>520</v>
      </c>
      <c r="C173" s="124"/>
      <c r="D173" s="129">
        <v>0.3</v>
      </c>
      <c r="E173" s="129">
        <v>0.3</v>
      </c>
      <c r="F173" s="129">
        <v>0.5</v>
      </c>
      <c r="G173" s="127">
        <f t="shared" si="6"/>
        <v>0.2</v>
      </c>
      <c r="H173" s="127">
        <f t="shared" si="7"/>
        <v>166.66666666666669</v>
      </c>
      <c r="I173" s="25"/>
      <c r="O173" s="17"/>
      <c r="P173" s="18"/>
      <c r="Q173" s="19"/>
      <c r="R173" s="19"/>
      <c r="S173" s="20"/>
    </row>
    <row r="174" spans="1:19" s="7" customFormat="1" ht="33" customHeight="1">
      <c r="A174" s="139"/>
      <c r="B174" s="133" t="s">
        <v>297</v>
      </c>
      <c r="C174" s="124"/>
      <c r="D174" s="129">
        <v>297</v>
      </c>
      <c r="E174" s="129">
        <v>246</v>
      </c>
      <c r="F174" s="129">
        <v>198</v>
      </c>
      <c r="G174" s="127">
        <f t="shared" si="6"/>
        <v>-48</v>
      </c>
      <c r="H174" s="127">
        <f t="shared" si="7"/>
        <v>80.487804878048792</v>
      </c>
      <c r="I174" s="25"/>
      <c r="O174" s="17"/>
      <c r="P174" s="18"/>
      <c r="Q174" s="19"/>
      <c r="R174" s="19"/>
      <c r="S174" s="20"/>
    </row>
    <row r="175" spans="1:19" s="7" customFormat="1" ht="62.25" customHeight="1">
      <c r="A175" s="139"/>
      <c r="B175" s="134" t="s">
        <v>669</v>
      </c>
      <c r="C175" s="124"/>
      <c r="D175" s="129"/>
      <c r="E175" s="129"/>
      <c r="F175" s="129">
        <v>72</v>
      </c>
      <c r="G175" s="127">
        <f t="shared" si="6"/>
        <v>72</v>
      </c>
      <c r="H175" s="228" t="e">
        <f t="shared" si="7"/>
        <v>#DIV/0!</v>
      </c>
      <c r="I175" s="25"/>
      <c r="O175" s="17"/>
      <c r="P175" s="18"/>
      <c r="Q175" s="19"/>
      <c r="R175" s="19"/>
      <c r="S175" s="20"/>
    </row>
    <row r="176" spans="1:19" s="7" customFormat="1" ht="45" customHeight="1">
      <c r="A176" s="139"/>
      <c r="B176" s="68" t="s">
        <v>495</v>
      </c>
      <c r="C176" s="124"/>
      <c r="D176" s="129">
        <v>99.8</v>
      </c>
      <c r="E176" s="129"/>
      <c r="F176" s="129"/>
      <c r="G176" s="127">
        <f t="shared" si="6"/>
        <v>0</v>
      </c>
      <c r="H176" s="228" t="e">
        <f t="shared" si="7"/>
        <v>#DIV/0!</v>
      </c>
      <c r="I176" s="25"/>
      <c r="O176" s="17"/>
      <c r="P176" s="18"/>
      <c r="Q176" s="19"/>
      <c r="R176" s="19"/>
      <c r="S176" s="20"/>
    </row>
    <row r="177" spans="1:19" s="7" customFormat="1" ht="30.75" customHeight="1">
      <c r="A177" s="139"/>
      <c r="B177" s="68" t="s">
        <v>496</v>
      </c>
      <c r="C177" s="124"/>
      <c r="D177" s="129">
        <v>99.8</v>
      </c>
      <c r="E177" s="129"/>
      <c r="F177" s="129"/>
      <c r="G177" s="127">
        <f t="shared" si="6"/>
        <v>0</v>
      </c>
      <c r="H177" s="228" t="e">
        <f t="shared" si="7"/>
        <v>#DIV/0!</v>
      </c>
      <c r="I177" s="25"/>
      <c r="O177" s="17"/>
      <c r="P177" s="18"/>
      <c r="Q177" s="19"/>
      <c r="R177" s="19"/>
      <c r="S177" s="20"/>
    </row>
    <row r="178" spans="1:19" s="7" customFormat="1" ht="40.5" customHeight="1">
      <c r="A178" s="139"/>
      <c r="B178" s="68" t="s">
        <v>497</v>
      </c>
      <c r="C178" s="124"/>
      <c r="D178" s="129">
        <v>99.9</v>
      </c>
      <c r="E178" s="129"/>
      <c r="F178" s="129"/>
      <c r="G178" s="127">
        <f t="shared" si="6"/>
        <v>0</v>
      </c>
      <c r="H178" s="228" t="e">
        <f t="shared" si="7"/>
        <v>#DIV/0!</v>
      </c>
      <c r="I178" s="25"/>
      <c r="O178" s="17"/>
      <c r="P178" s="18"/>
      <c r="Q178" s="19"/>
      <c r="R178" s="19"/>
      <c r="S178" s="20"/>
    </row>
    <row r="179" spans="1:19" s="7" customFormat="1" ht="30.75" customHeight="1">
      <c r="A179" s="139"/>
      <c r="B179" s="68" t="s">
        <v>498</v>
      </c>
      <c r="C179" s="124"/>
      <c r="D179" s="129">
        <v>0.8</v>
      </c>
      <c r="E179" s="129"/>
      <c r="F179" s="129"/>
      <c r="G179" s="127">
        <f t="shared" si="6"/>
        <v>0</v>
      </c>
      <c r="H179" s="228" t="e">
        <f t="shared" si="7"/>
        <v>#DIV/0!</v>
      </c>
      <c r="I179" s="25"/>
      <c r="O179" s="17"/>
      <c r="P179" s="18"/>
      <c r="Q179" s="19"/>
      <c r="R179" s="19"/>
      <c r="S179" s="20"/>
    </row>
    <row r="180" spans="1:19" s="7" customFormat="1" ht="40.5" customHeight="1">
      <c r="A180" s="139"/>
      <c r="B180" s="68" t="s">
        <v>499</v>
      </c>
      <c r="C180" s="124"/>
      <c r="D180" s="129">
        <v>21.2</v>
      </c>
      <c r="E180" s="129"/>
      <c r="F180" s="129">
        <v>0.5</v>
      </c>
      <c r="G180" s="127">
        <f t="shared" si="6"/>
        <v>0.5</v>
      </c>
      <c r="H180" s="228" t="e">
        <f t="shared" si="7"/>
        <v>#DIV/0!</v>
      </c>
      <c r="I180" s="25"/>
      <c r="O180" s="17"/>
      <c r="P180" s="18"/>
      <c r="Q180" s="19"/>
      <c r="R180" s="19"/>
      <c r="S180" s="20"/>
    </row>
    <row r="181" spans="1:19" s="7" customFormat="1" ht="40.5" customHeight="1">
      <c r="A181" s="139"/>
      <c r="B181" s="68" t="s">
        <v>500</v>
      </c>
      <c r="C181" s="124"/>
      <c r="D181" s="129">
        <v>6.1</v>
      </c>
      <c r="E181" s="129"/>
      <c r="F181" s="129"/>
      <c r="G181" s="127">
        <f t="shared" si="6"/>
        <v>0</v>
      </c>
      <c r="H181" s="228" t="e">
        <f t="shared" si="7"/>
        <v>#DIV/0!</v>
      </c>
      <c r="I181" s="25"/>
      <c r="O181" s="17"/>
      <c r="P181" s="18"/>
      <c r="Q181" s="19"/>
      <c r="R181" s="19"/>
      <c r="S181" s="20"/>
    </row>
    <row r="182" spans="1:19" s="7" customFormat="1" ht="40.5" customHeight="1">
      <c r="A182" s="139"/>
      <c r="B182" s="68" t="s">
        <v>254</v>
      </c>
      <c r="C182" s="124"/>
      <c r="D182" s="129">
        <v>6.4</v>
      </c>
      <c r="E182" s="129"/>
      <c r="F182" s="129"/>
      <c r="G182" s="127">
        <f t="shared" si="6"/>
        <v>0</v>
      </c>
      <c r="H182" s="228" t="e">
        <f t="shared" si="7"/>
        <v>#DIV/0!</v>
      </c>
      <c r="I182" s="25"/>
      <c r="O182" s="17"/>
      <c r="P182" s="18"/>
      <c r="Q182" s="19"/>
      <c r="R182" s="19"/>
      <c r="S182" s="20"/>
    </row>
    <row r="183" spans="1:19" s="7" customFormat="1" ht="33.75" customHeight="1">
      <c r="A183" s="139"/>
      <c r="B183" s="68" t="s">
        <v>502</v>
      </c>
      <c r="C183" s="124"/>
      <c r="D183" s="129">
        <v>0.5</v>
      </c>
      <c r="E183" s="129"/>
      <c r="F183" s="129"/>
      <c r="G183" s="127">
        <f t="shared" si="6"/>
        <v>0</v>
      </c>
      <c r="H183" s="228" t="e">
        <f t="shared" si="7"/>
        <v>#DIV/0!</v>
      </c>
      <c r="I183" s="25"/>
      <c r="O183" s="17"/>
      <c r="P183" s="18"/>
      <c r="Q183" s="19"/>
      <c r="R183" s="19"/>
      <c r="S183" s="20"/>
    </row>
    <row r="184" spans="1:19" s="7" customFormat="1" ht="28.5" customHeight="1">
      <c r="A184" s="139"/>
      <c r="B184" s="68" t="s">
        <v>503</v>
      </c>
      <c r="C184" s="124"/>
      <c r="D184" s="129">
        <v>1.5</v>
      </c>
      <c r="E184" s="129"/>
      <c r="F184" s="129"/>
      <c r="G184" s="127">
        <f t="shared" si="6"/>
        <v>0</v>
      </c>
      <c r="H184" s="228" t="e">
        <f t="shared" si="7"/>
        <v>#DIV/0!</v>
      </c>
      <c r="I184" s="25"/>
      <c r="O184" s="17"/>
      <c r="P184" s="18"/>
      <c r="Q184" s="19"/>
      <c r="R184" s="19"/>
      <c r="S184" s="20"/>
    </row>
    <row r="185" spans="1:19" s="7" customFormat="1" ht="30.75" customHeight="1">
      <c r="A185" s="139"/>
      <c r="B185" s="68" t="s">
        <v>543</v>
      </c>
      <c r="C185" s="124"/>
      <c r="D185" s="129">
        <v>6.4</v>
      </c>
      <c r="E185" s="129"/>
      <c r="F185" s="129"/>
      <c r="G185" s="127">
        <f t="shared" si="6"/>
        <v>0</v>
      </c>
      <c r="H185" s="228" t="e">
        <f t="shared" si="7"/>
        <v>#DIV/0!</v>
      </c>
      <c r="I185" s="25"/>
      <c r="O185" s="17"/>
      <c r="P185" s="18"/>
      <c r="Q185" s="19"/>
      <c r="R185" s="19"/>
      <c r="S185" s="20"/>
    </row>
    <row r="186" spans="1:19" s="7" customFormat="1" ht="68.25" customHeight="1">
      <c r="A186" s="139"/>
      <c r="B186" s="68" t="s">
        <v>544</v>
      </c>
      <c r="C186" s="124"/>
      <c r="D186" s="129">
        <v>2.2999999999999998</v>
      </c>
      <c r="E186" s="129"/>
      <c r="F186" s="129"/>
      <c r="G186" s="127">
        <f t="shared" si="6"/>
        <v>0</v>
      </c>
      <c r="H186" s="228" t="e">
        <f t="shared" si="7"/>
        <v>#DIV/0!</v>
      </c>
      <c r="I186" s="25"/>
      <c r="O186" s="17"/>
      <c r="P186" s="18"/>
      <c r="Q186" s="19"/>
      <c r="R186" s="19"/>
      <c r="S186" s="20"/>
    </row>
    <row r="187" spans="1:19" s="7" customFormat="1" ht="32.25" customHeight="1">
      <c r="A187" s="139"/>
      <c r="B187" s="68" t="s">
        <v>378</v>
      </c>
      <c r="C187" s="124"/>
      <c r="D187" s="129">
        <v>15.9</v>
      </c>
      <c r="E187" s="129"/>
      <c r="F187" s="129"/>
      <c r="G187" s="127">
        <f t="shared" si="6"/>
        <v>0</v>
      </c>
      <c r="H187" s="228" t="e">
        <f t="shared" si="7"/>
        <v>#DIV/0!</v>
      </c>
      <c r="I187" s="25"/>
      <c r="O187" s="17"/>
      <c r="P187" s="18"/>
      <c r="Q187" s="19"/>
      <c r="R187" s="19"/>
      <c r="S187" s="20"/>
    </row>
    <row r="188" spans="1:19" s="7" customFormat="1" ht="40.5" customHeight="1">
      <c r="A188" s="281" t="s">
        <v>673</v>
      </c>
      <c r="B188" s="281"/>
      <c r="C188" s="124">
        <v>1160</v>
      </c>
      <c r="D188" s="129"/>
      <c r="E188" s="129"/>
      <c r="F188" s="86">
        <f>F189</f>
        <v>15.8</v>
      </c>
      <c r="G188" s="123">
        <f t="shared" si="6"/>
        <v>15.8</v>
      </c>
      <c r="H188" s="229" t="e">
        <f t="shared" si="7"/>
        <v>#DIV/0!</v>
      </c>
      <c r="I188" s="25"/>
      <c r="O188" s="17"/>
      <c r="P188" s="18"/>
      <c r="Q188" s="19"/>
      <c r="R188" s="19"/>
      <c r="S188" s="20"/>
    </row>
    <row r="189" spans="1:19" s="7" customFormat="1" ht="43.5" customHeight="1">
      <c r="A189" s="125"/>
      <c r="B189" s="125" t="s">
        <v>674</v>
      </c>
      <c r="C189" s="125"/>
      <c r="D189" s="129"/>
      <c r="E189" s="129"/>
      <c r="F189" s="129">
        <v>15.8</v>
      </c>
      <c r="G189" s="127">
        <f t="shared" si="6"/>
        <v>15.8</v>
      </c>
      <c r="H189" s="228" t="e">
        <f t="shared" si="7"/>
        <v>#DIV/0!</v>
      </c>
      <c r="I189" s="25"/>
      <c r="O189" s="17"/>
      <c r="P189" s="18"/>
      <c r="Q189" s="19"/>
      <c r="R189" s="19"/>
      <c r="S189" s="20"/>
    </row>
    <row r="190" spans="1:19">
      <c r="A190" s="8"/>
      <c r="B190" s="16"/>
      <c r="C190" s="46"/>
      <c r="D190" s="142"/>
      <c r="E190" s="27"/>
      <c r="F190" s="27"/>
      <c r="G190" s="8"/>
      <c r="H190" s="8"/>
      <c r="I190" s="8"/>
      <c r="L190" s="7"/>
      <c r="M190" s="7"/>
      <c r="N190" s="7"/>
      <c r="O190" s="7"/>
      <c r="P190" s="7"/>
    </row>
    <row r="191" spans="1:19" ht="24.75" customHeight="1">
      <c r="A191" s="8"/>
      <c r="B191" s="146" t="s">
        <v>196</v>
      </c>
      <c r="C191" s="143"/>
      <c r="D191" s="279"/>
      <c r="E191" s="279"/>
      <c r="F191" s="144"/>
      <c r="G191" s="282" t="s">
        <v>204</v>
      </c>
      <c r="H191" s="282"/>
      <c r="I191" s="145"/>
      <c r="L191" s="7"/>
      <c r="M191" s="7"/>
      <c r="N191" s="7"/>
      <c r="O191" s="7"/>
      <c r="P191" s="7"/>
    </row>
    <row r="192" spans="1:19" ht="18.75" customHeight="1">
      <c r="A192" s="8"/>
      <c r="B192" s="46" t="s">
        <v>58</v>
      </c>
      <c r="C192" s="8"/>
      <c r="D192" s="280" t="s">
        <v>64</v>
      </c>
      <c r="E192" s="280"/>
      <c r="F192" s="147"/>
      <c r="G192" s="278" t="s">
        <v>17</v>
      </c>
      <c r="H192" s="278"/>
      <c r="I192" s="8"/>
      <c r="L192" s="7"/>
      <c r="M192" s="7"/>
      <c r="N192" s="7"/>
      <c r="O192" s="7"/>
      <c r="P192" s="7"/>
    </row>
    <row r="193" spans="1:9" ht="18.75" customHeight="1">
      <c r="A193" s="8"/>
      <c r="B193" s="6"/>
      <c r="C193" s="46"/>
      <c r="D193" s="142"/>
      <c r="E193" s="27"/>
      <c r="F193" s="27"/>
      <c r="G193" s="8"/>
      <c r="H193" s="8"/>
      <c r="I193" s="8"/>
    </row>
    <row r="194" spans="1:9" ht="18.75" customHeight="1">
      <c r="A194" s="8"/>
      <c r="B194" s="16"/>
      <c r="C194" s="46"/>
      <c r="D194" s="142"/>
      <c r="E194" s="27"/>
      <c r="F194" s="27"/>
      <c r="G194" s="8"/>
      <c r="H194" s="8"/>
      <c r="I194" s="8"/>
    </row>
    <row r="195" spans="1:9" ht="18.75" customHeight="1">
      <c r="A195" s="8"/>
      <c r="B195" s="16"/>
      <c r="C195" s="46"/>
      <c r="D195" s="142"/>
      <c r="E195" s="27"/>
      <c r="F195" s="27"/>
      <c r="G195" s="8"/>
      <c r="H195" s="8"/>
      <c r="I195" s="8"/>
    </row>
    <row r="196" spans="1:9">
      <c r="A196" s="8"/>
      <c r="B196" s="16"/>
      <c r="C196" s="46"/>
      <c r="D196" s="142"/>
      <c r="E196" s="27"/>
      <c r="F196" s="27"/>
      <c r="G196" s="8"/>
      <c r="H196" s="8"/>
      <c r="I196" s="8"/>
    </row>
    <row r="197" spans="1:9">
      <c r="A197" s="8"/>
      <c r="B197" s="16"/>
      <c r="C197" s="46"/>
      <c r="D197" s="142"/>
      <c r="E197" s="27"/>
      <c r="F197" s="27"/>
      <c r="G197" s="8"/>
      <c r="H197" s="8"/>
      <c r="I197" s="8"/>
    </row>
    <row r="198" spans="1:9">
      <c r="A198" s="8"/>
      <c r="B198" s="16"/>
      <c r="C198" s="46"/>
      <c r="D198" s="142"/>
      <c r="E198" s="27"/>
      <c r="F198" s="27"/>
      <c r="G198" s="8"/>
      <c r="H198" s="8"/>
      <c r="I198" s="8"/>
    </row>
    <row r="199" spans="1:9">
      <c r="A199" s="8"/>
      <c r="B199" s="16"/>
      <c r="C199" s="46"/>
      <c r="D199" s="142"/>
      <c r="E199" s="27"/>
      <c r="F199" s="27"/>
      <c r="G199" s="8"/>
      <c r="H199" s="8"/>
      <c r="I199" s="8"/>
    </row>
    <row r="200" spans="1:9">
      <c r="A200" s="8"/>
      <c r="B200" s="16"/>
      <c r="C200" s="46"/>
      <c r="D200" s="142"/>
      <c r="E200" s="27"/>
      <c r="F200" s="27"/>
      <c r="G200" s="8"/>
      <c r="H200" s="8"/>
      <c r="I200" s="8"/>
    </row>
    <row r="201" spans="1:9">
      <c r="A201" s="8"/>
      <c r="B201" s="16"/>
      <c r="C201" s="46"/>
      <c r="D201" s="142"/>
      <c r="E201" s="27"/>
      <c r="F201" s="27"/>
      <c r="G201" s="8"/>
      <c r="H201" s="8"/>
      <c r="I201" s="8"/>
    </row>
    <row r="202" spans="1:9">
      <c r="A202" s="8"/>
      <c r="B202" s="16"/>
      <c r="C202" s="46"/>
      <c r="D202" s="142"/>
      <c r="E202" s="27"/>
      <c r="F202" s="27"/>
      <c r="G202" s="8"/>
      <c r="H202" s="8"/>
      <c r="I202" s="8"/>
    </row>
    <row r="203" spans="1:9" ht="18.75" customHeight="1">
      <c r="A203" s="8"/>
      <c r="B203" s="16"/>
      <c r="C203" s="46"/>
      <c r="D203" s="142"/>
      <c r="E203" s="27"/>
      <c r="F203" s="27"/>
      <c r="G203" s="8"/>
      <c r="H203" s="8"/>
      <c r="I203" s="8"/>
    </row>
    <row r="204" spans="1:9">
      <c r="A204" s="8"/>
      <c r="B204" s="16"/>
      <c r="C204" s="46"/>
      <c r="D204" s="142"/>
      <c r="E204" s="27"/>
      <c r="F204" s="27"/>
      <c r="G204" s="8"/>
      <c r="H204" s="8"/>
      <c r="I204" s="8"/>
    </row>
    <row r="205" spans="1:9" ht="18.75" customHeight="1">
      <c r="A205" s="8"/>
      <c r="B205" s="16"/>
      <c r="C205" s="46"/>
      <c r="D205" s="142"/>
      <c r="E205" s="27"/>
      <c r="F205" s="27"/>
      <c r="G205" s="8"/>
      <c r="H205" s="8"/>
      <c r="I205" s="8"/>
    </row>
    <row r="206" spans="1:9">
      <c r="A206" s="8"/>
      <c r="B206" s="16"/>
      <c r="C206" s="46"/>
      <c r="D206" s="142"/>
      <c r="E206" s="27"/>
      <c r="F206" s="27"/>
      <c r="G206" s="8"/>
      <c r="H206" s="8"/>
      <c r="I206" s="8"/>
    </row>
    <row r="207" spans="1:9">
      <c r="A207" s="8"/>
      <c r="B207" s="16"/>
      <c r="C207" s="46"/>
      <c r="D207" s="142"/>
      <c r="E207" s="27"/>
      <c r="F207" s="27"/>
      <c r="G207" s="8"/>
      <c r="H207" s="8"/>
      <c r="I207" s="8"/>
    </row>
    <row r="208" spans="1:9">
      <c r="A208" s="8"/>
      <c r="B208" s="16"/>
      <c r="C208" s="46"/>
      <c r="D208" s="142"/>
      <c r="E208" s="27"/>
      <c r="F208" s="27"/>
      <c r="G208" s="8"/>
      <c r="H208" s="8"/>
      <c r="I208" s="8"/>
    </row>
    <row r="209" spans="1:9">
      <c r="A209" s="8"/>
      <c r="B209" s="16"/>
      <c r="C209" s="46"/>
      <c r="D209" s="142"/>
      <c r="E209" s="27"/>
      <c r="F209" s="27"/>
      <c r="G209" s="8"/>
      <c r="H209" s="8"/>
      <c r="I209" s="8"/>
    </row>
    <row r="210" spans="1:9">
      <c r="A210" s="8"/>
      <c r="B210" s="16"/>
      <c r="C210" s="46"/>
      <c r="D210" s="142"/>
      <c r="E210" s="27"/>
      <c r="F210" s="27"/>
      <c r="G210" s="8"/>
      <c r="H210" s="8"/>
      <c r="I210" s="8"/>
    </row>
    <row r="211" spans="1:9">
      <c r="A211" s="8"/>
      <c r="B211" s="16"/>
      <c r="C211" s="46"/>
      <c r="D211" s="142"/>
      <c r="E211" s="27"/>
      <c r="F211" s="27"/>
      <c r="G211" s="8"/>
      <c r="H211" s="8"/>
      <c r="I211" s="8"/>
    </row>
    <row r="212" spans="1:9">
      <c r="A212" s="8"/>
      <c r="B212" s="16"/>
      <c r="C212" s="46"/>
      <c r="D212" s="142"/>
      <c r="E212" s="27"/>
      <c r="F212" s="27"/>
      <c r="G212" s="8"/>
      <c r="H212" s="8"/>
      <c r="I212" s="8"/>
    </row>
    <row r="213" spans="1:9">
      <c r="A213" s="8"/>
      <c r="B213" s="16"/>
      <c r="C213" s="46"/>
      <c r="D213" s="142"/>
      <c r="E213" s="27"/>
      <c r="F213" s="27"/>
      <c r="G213" s="8"/>
      <c r="H213" s="8"/>
      <c r="I213" s="8"/>
    </row>
    <row r="214" spans="1:9">
      <c r="A214" s="8"/>
      <c r="B214" s="16"/>
      <c r="C214" s="46"/>
      <c r="D214" s="142"/>
      <c r="E214" s="27"/>
      <c r="F214" s="27"/>
      <c r="G214" s="8"/>
      <c r="H214" s="8"/>
      <c r="I214" s="8"/>
    </row>
    <row r="215" spans="1:9">
      <c r="A215" s="8"/>
      <c r="B215" s="16"/>
      <c r="C215" s="46"/>
      <c r="D215" s="142"/>
      <c r="E215" s="27"/>
      <c r="F215" s="27"/>
      <c r="G215" s="8"/>
      <c r="H215" s="8"/>
      <c r="I215" s="8"/>
    </row>
    <row r="216" spans="1:9">
      <c r="A216" s="8"/>
      <c r="B216" s="16"/>
      <c r="C216" s="46"/>
      <c r="D216" s="142"/>
      <c r="E216" s="27"/>
      <c r="F216" s="27"/>
      <c r="G216" s="8"/>
      <c r="H216" s="8"/>
      <c r="I216" s="8"/>
    </row>
    <row r="217" spans="1:9">
      <c r="A217" s="8"/>
      <c r="B217" s="16"/>
      <c r="C217" s="46"/>
      <c r="D217" s="142"/>
      <c r="E217" s="27"/>
      <c r="F217" s="27"/>
      <c r="G217" s="8"/>
      <c r="H217" s="8"/>
      <c r="I217" s="8"/>
    </row>
    <row r="218" spans="1:9">
      <c r="A218" s="8"/>
      <c r="B218" s="16"/>
      <c r="C218" s="46"/>
      <c r="D218" s="142"/>
      <c r="E218" s="27"/>
      <c r="F218" s="27"/>
      <c r="G218" s="8"/>
      <c r="H218" s="8"/>
      <c r="I218" s="8"/>
    </row>
    <row r="219" spans="1:9">
      <c r="A219" s="8"/>
      <c r="B219" s="16"/>
      <c r="C219" s="46"/>
      <c r="D219" s="142"/>
      <c r="E219" s="27"/>
      <c r="F219" s="27"/>
      <c r="G219" s="8"/>
      <c r="H219" s="8"/>
      <c r="I219" s="8"/>
    </row>
    <row r="220" spans="1:9">
      <c r="A220" s="8"/>
      <c r="B220" s="16"/>
      <c r="C220" s="46"/>
      <c r="D220" s="142"/>
      <c r="E220" s="27"/>
      <c r="F220" s="27"/>
      <c r="G220" s="8"/>
      <c r="H220" s="8"/>
      <c r="I220" s="8"/>
    </row>
    <row r="221" spans="1:9">
      <c r="A221" s="8"/>
      <c r="B221" s="16"/>
      <c r="C221" s="46"/>
      <c r="D221" s="142"/>
      <c r="E221" s="27"/>
      <c r="F221" s="27"/>
      <c r="G221" s="8"/>
      <c r="H221" s="8"/>
      <c r="I221" s="8"/>
    </row>
    <row r="222" spans="1:9">
      <c r="A222" s="8"/>
      <c r="B222" s="16"/>
      <c r="C222" s="46"/>
      <c r="D222" s="142"/>
      <c r="E222" s="27"/>
      <c r="F222" s="27"/>
      <c r="G222" s="8"/>
      <c r="H222" s="8"/>
      <c r="I222" s="8"/>
    </row>
    <row r="223" spans="1:9">
      <c r="A223" s="8"/>
      <c r="B223" s="16"/>
      <c r="C223" s="46"/>
      <c r="D223" s="142"/>
      <c r="E223" s="27"/>
      <c r="F223" s="27"/>
      <c r="G223" s="8"/>
      <c r="H223" s="8"/>
      <c r="I223" s="8"/>
    </row>
    <row r="224" spans="1:9">
      <c r="A224" s="8"/>
      <c r="B224" s="16"/>
      <c r="C224" s="46"/>
      <c r="D224" s="142"/>
      <c r="E224" s="27"/>
      <c r="F224" s="27"/>
      <c r="G224" s="8"/>
      <c r="H224" s="8"/>
      <c r="I224" s="8"/>
    </row>
    <row r="225" spans="1:9">
      <c r="A225" s="8"/>
      <c r="B225" s="16"/>
      <c r="C225" s="46"/>
      <c r="D225" s="142"/>
      <c r="E225" s="27"/>
      <c r="F225" s="27"/>
      <c r="G225" s="8"/>
      <c r="H225" s="8"/>
      <c r="I225" s="8"/>
    </row>
    <row r="226" spans="1:9">
      <c r="A226" s="8"/>
      <c r="B226" s="16"/>
      <c r="C226" s="46"/>
      <c r="D226" s="142"/>
      <c r="E226" s="27"/>
      <c r="F226" s="27"/>
      <c r="G226" s="8"/>
      <c r="H226" s="8"/>
      <c r="I226" s="8"/>
    </row>
    <row r="227" spans="1:9">
      <c r="A227" s="8"/>
      <c r="B227" s="16"/>
      <c r="C227" s="46"/>
      <c r="D227" s="142"/>
      <c r="E227" s="27"/>
      <c r="F227" s="27"/>
      <c r="G227" s="8"/>
      <c r="H227" s="8"/>
      <c r="I227" s="8"/>
    </row>
    <row r="228" spans="1:9">
      <c r="A228" s="8"/>
      <c r="B228" s="16"/>
      <c r="C228" s="46"/>
      <c r="D228" s="142"/>
      <c r="E228" s="27"/>
      <c r="F228" s="27"/>
      <c r="G228" s="8"/>
      <c r="H228" s="8"/>
      <c r="I228" s="8"/>
    </row>
    <row r="229" spans="1:9">
      <c r="A229" s="8"/>
      <c r="B229" s="16"/>
      <c r="C229" s="46"/>
      <c r="D229" s="142"/>
      <c r="E229" s="27"/>
      <c r="F229" s="27"/>
      <c r="G229" s="8"/>
      <c r="H229" s="8"/>
      <c r="I229" s="8"/>
    </row>
    <row r="230" spans="1:9">
      <c r="A230" s="8"/>
      <c r="B230" s="16"/>
      <c r="C230" s="46"/>
      <c r="D230" s="142"/>
      <c r="E230" s="27"/>
      <c r="F230" s="27"/>
      <c r="G230" s="8"/>
      <c r="H230" s="8"/>
      <c r="I230" s="8"/>
    </row>
    <row r="231" spans="1:9">
      <c r="A231" s="8"/>
      <c r="B231" s="16"/>
      <c r="C231" s="46"/>
      <c r="D231" s="142"/>
      <c r="E231" s="27"/>
      <c r="F231" s="27"/>
      <c r="G231" s="8"/>
      <c r="H231" s="8"/>
      <c r="I231" s="8"/>
    </row>
    <row r="232" spans="1:9">
      <c r="A232" s="8"/>
      <c r="B232" s="16"/>
      <c r="C232" s="46"/>
      <c r="D232" s="142"/>
      <c r="E232" s="27"/>
      <c r="F232" s="27"/>
      <c r="G232" s="8"/>
      <c r="H232" s="8"/>
      <c r="I232" s="8"/>
    </row>
    <row r="233" spans="1:9">
      <c r="A233" s="8"/>
      <c r="B233" s="16"/>
      <c r="C233" s="46"/>
      <c r="D233" s="142"/>
      <c r="E233" s="27"/>
      <c r="F233" s="27"/>
      <c r="G233" s="8"/>
      <c r="H233" s="8"/>
      <c r="I233" s="8"/>
    </row>
    <row r="234" spans="1:9">
      <c r="A234" s="8"/>
      <c r="B234" s="16"/>
      <c r="C234" s="46"/>
      <c r="D234" s="142"/>
      <c r="E234" s="27"/>
      <c r="F234" s="27"/>
      <c r="G234" s="8"/>
      <c r="H234" s="8"/>
      <c r="I234" s="8"/>
    </row>
    <row r="235" spans="1:9">
      <c r="A235" s="8"/>
      <c r="B235" s="16"/>
      <c r="C235" s="46"/>
      <c r="D235" s="142"/>
      <c r="E235" s="27"/>
      <c r="F235" s="27"/>
      <c r="G235" s="8"/>
      <c r="H235" s="8"/>
      <c r="I235" s="8"/>
    </row>
    <row r="236" spans="1:9" ht="18.75" customHeight="1">
      <c r="A236" s="8"/>
      <c r="B236" s="16"/>
      <c r="C236" s="46"/>
      <c r="D236" s="142"/>
      <c r="E236" s="27"/>
      <c r="F236" s="27"/>
      <c r="G236" s="8"/>
      <c r="H236" s="8"/>
      <c r="I236" s="8"/>
    </row>
    <row r="237" spans="1:9" ht="18.75" customHeight="1">
      <c r="A237" s="8"/>
      <c r="B237" s="16"/>
      <c r="C237" s="46"/>
      <c r="D237" s="142"/>
      <c r="E237" s="27"/>
      <c r="F237" s="27"/>
      <c r="G237" s="8"/>
      <c r="H237" s="8"/>
      <c r="I237" s="8"/>
    </row>
    <row r="238" spans="1:9" ht="18.75" customHeight="1">
      <c r="A238" s="8"/>
      <c r="B238" s="16"/>
      <c r="C238" s="46"/>
      <c r="D238" s="142"/>
      <c r="E238" s="27"/>
      <c r="F238" s="27"/>
      <c r="G238" s="8"/>
      <c r="H238" s="8"/>
      <c r="I238" s="8"/>
    </row>
    <row r="239" spans="1:9" ht="18.75" customHeight="1">
      <c r="A239" s="8"/>
      <c r="B239" s="16"/>
      <c r="C239" s="46"/>
      <c r="D239" s="142"/>
      <c r="E239" s="27"/>
      <c r="F239" s="27"/>
      <c r="G239" s="8"/>
      <c r="H239" s="8"/>
      <c r="I239" s="8"/>
    </row>
    <row r="240" spans="1:9">
      <c r="A240" s="8"/>
      <c r="B240" s="16"/>
      <c r="C240" s="46"/>
      <c r="D240" s="142"/>
      <c r="E240" s="27"/>
      <c r="F240" s="27"/>
      <c r="G240" s="8"/>
      <c r="H240" s="8"/>
      <c r="I240" s="8"/>
    </row>
    <row r="241" spans="1:9">
      <c r="A241" s="8"/>
      <c r="B241" s="16"/>
      <c r="C241" s="46"/>
      <c r="D241" s="142"/>
      <c r="E241" s="27"/>
      <c r="F241" s="27"/>
      <c r="G241" s="8"/>
      <c r="H241" s="8"/>
      <c r="I241" s="8"/>
    </row>
    <row r="242" spans="1:9">
      <c r="A242" s="8"/>
      <c r="B242" s="16"/>
      <c r="C242" s="46"/>
      <c r="D242" s="142"/>
      <c r="E242" s="27"/>
      <c r="F242" s="27"/>
      <c r="G242" s="8"/>
      <c r="H242" s="8"/>
      <c r="I242" s="8"/>
    </row>
    <row r="243" spans="1:9">
      <c r="A243" s="8"/>
      <c r="B243" s="16"/>
      <c r="C243" s="46"/>
      <c r="D243" s="142"/>
      <c r="E243" s="27"/>
      <c r="F243" s="27"/>
      <c r="G243" s="8"/>
      <c r="H243" s="8"/>
      <c r="I243" s="8"/>
    </row>
    <row r="244" spans="1:9">
      <c r="A244" s="8"/>
      <c r="B244" s="16"/>
      <c r="C244" s="46"/>
      <c r="D244" s="142"/>
      <c r="E244" s="27"/>
      <c r="F244" s="27"/>
      <c r="G244" s="8"/>
      <c r="H244" s="8"/>
      <c r="I244" s="8"/>
    </row>
    <row r="245" spans="1:9">
      <c r="A245" s="8"/>
      <c r="B245" s="16"/>
      <c r="C245" s="46"/>
      <c r="D245" s="142"/>
      <c r="E245" s="27"/>
      <c r="F245" s="27"/>
      <c r="G245" s="8"/>
      <c r="H245" s="8"/>
      <c r="I245" s="8"/>
    </row>
    <row r="246" spans="1:9">
      <c r="A246" s="8"/>
      <c r="B246" s="16"/>
      <c r="C246" s="46"/>
      <c r="D246" s="142"/>
      <c r="E246" s="27"/>
      <c r="F246" s="27"/>
      <c r="G246" s="8"/>
      <c r="H246" s="8"/>
      <c r="I246" s="8"/>
    </row>
    <row r="247" spans="1:9">
      <c r="A247" s="8"/>
      <c r="B247" s="16"/>
      <c r="C247" s="46"/>
      <c r="F247" s="46"/>
      <c r="G247" s="8"/>
      <c r="H247" s="8"/>
      <c r="I247" s="8"/>
    </row>
    <row r="248" spans="1:9">
      <c r="A248" s="8"/>
      <c r="B248" s="16"/>
      <c r="C248" s="46"/>
      <c r="F248" s="46"/>
      <c r="G248" s="8"/>
      <c r="H248" s="8"/>
      <c r="I248" s="8"/>
    </row>
    <row r="249" spans="1:9">
      <c r="A249" s="8"/>
      <c r="B249" s="28"/>
      <c r="C249" s="46"/>
      <c r="F249" s="46"/>
      <c r="G249" s="8"/>
      <c r="H249" s="8"/>
      <c r="I249" s="8"/>
    </row>
    <row r="250" spans="1:9">
      <c r="A250" s="8"/>
      <c r="B250" s="28"/>
      <c r="C250" s="8"/>
      <c r="D250" s="8"/>
      <c r="E250" s="8"/>
      <c r="F250" s="8"/>
      <c r="G250" s="8"/>
      <c r="H250" s="8"/>
      <c r="I250" s="8"/>
    </row>
    <row r="251" spans="1:9">
      <c r="A251" s="8"/>
      <c r="B251" s="28"/>
      <c r="C251" s="8"/>
      <c r="D251" s="8"/>
      <c r="E251" s="8"/>
      <c r="F251" s="8"/>
      <c r="G251" s="8"/>
      <c r="H251" s="8"/>
      <c r="I251" s="8"/>
    </row>
    <row r="252" spans="1:9" ht="18.75" customHeight="1">
      <c r="A252" s="8"/>
      <c r="B252" s="28"/>
      <c r="C252" s="8"/>
      <c r="D252" s="8"/>
      <c r="E252" s="8"/>
      <c r="F252" s="8"/>
      <c r="G252" s="8"/>
      <c r="H252" s="8"/>
      <c r="I252" s="8"/>
    </row>
    <row r="253" spans="1:9">
      <c r="A253" s="8"/>
      <c r="B253" s="28"/>
      <c r="C253" s="8"/>
      <c r="D253" s="8"/>
      <c r="E253" s="8"/>
      <c r="F253" s="8"/>
      <c r="G253" s="8"/>
      <c r="H253" s="8"/>
      <c r="I253" s="8"/>
    </row>
    <row r="254" spans="1:9" ht="18.75" customHeight="1">
      <c r="A254" s="8"/>
      <c r="B254" s="28"/>
      <c r="C254" s="8"/>
      <c r="D254" s="8"/>
      <c r="E254" s="8"/>
      <c r="F254" s="8"/>
      <c r="G254" s="8"/>
      <c r="H254" s="8"/>
      <c r="I254" s="8"/>
    </row>
    <row r="255" spans="1:9">
      <c r="A255" s="8"/>
      <c r="B255" s="28"/>
      <c r="C255" s="8"/>
      <c r="D255" s="8"/>
      <c r="E255" s="8"/>
      <c r="F255" s="8"/>
      <c r="G255" s="8"/>
      <c r="H255" s="8"/>
      <c r="I255" s="8"/>
    </row>
    <row r="256" spans="1:9">
      <c r="A256" s="8"/>
      <c r="B256" s="28"/>
      <c r="C256" s="8"/>
      <c r="D256" s="8"/>
      <c r="E256" s="8"/>
      <c r="F256" s="8"/>
      <c r="G256" s="8"/>
      <c r="H256" s="8"/>
      <c r="I256" s="8"/>
    </row>
    <row r="257" spans="1:9">
      <c r="A257" s="8"/>
      <c r="B257" s="28"/>
      <c r="C257" s="8"/>
      <c r="D257" s="8"/>
      <c r="E257" s="8"/>
      <c r="F257" s="8"/>
      <c r="G257" s="8"/>
      <c r="H257" s="8"/>
      <c r="I257" s="8"/>
    </row>
    <row r="258" spans="1:9">
      <c r="A258" s="8"/>
      <c r="B258" s="28"/>
      <c r="C258" s="8"/>
      <c r="D258" s="8"/>
      <c r="E258" s="8"/>
      <c r="F258" s="8"/>
      <c r="G258" s="8"/>
      <c r="H258" s="8"/>
      <c r="I258" s="8"/>
    </row>
    <row r="259" spans="1:9">
      <c r="A259" s="8"/>
      <c r="B259" s="28"/>
      <c r="C259" s="8"/>
      <c r="D259" s="8"/>
      <c r="E259" s="8"/>
      <c r="F259" s="8"/>
      <c r="G259" s="8"/>
      <c r="H259" s="8"/>
      <c r="I259" s="8"/>
    </row>
    <row r="260" spans="1:9">
      <c r="A260" s="8"/>
      <c r="B260" s="28"/>
      <c r="C260" s="8"/>
      <c r="D260" s="8"/>
      <c r="E260" s="8"/>
      <c r="F260" s="8"/>
      <c r="G260" s="8"/>
      <c r="H260" s="8"/>
      <c r="I260" s="8"/>
    </row>
    <row r="261" spans="1:9">
      <c r="A261" s="8"/>
      <c r="B261" s="28"/>
      <c r="C261" s="8"/>
      <c r="D261" s="8"/>
      <c r="E261" s="8"/>
      <c r="F261" s="8"/>
      <c r="G261" s="8"/>
      <c r="H261" s="8"/>
      <c r="I261" s="8"/>
    </row>
    <row r="262" spans="1:9">
      <c r="A262" s="8"/>
      <c r="B262" s="28"/>
      <c r="C262" s="8"/>
      <c r="D262" s="8"/>
      <c r="E262" s="8"/>
      <c r="F262" s="8"/>
      <c r="G262" s="8"/>
      <c r="H262" s="8"/>
      <c r="I262" s="8"/>
    </row>
    <row r="263" spans="1:9">
      <c r="A263" s="8"/>
      <c r="B263" s="28"/>
      <c r="C263" s="8"/>
      <c r="D263" s="8"/>
      <c r="E263" s="8"/>
      <c r="F263" s="8"/>
      <c r="G263" s="8"/>
      <c r="H263" s="8"/>
      <c r="I263" s="8"/>
    </row>
    <row r="264" spans="1:9">
      <c r="A264" s="8"/>
      <c r="B264" s="28"/>
      <c r="C264" s="8"/>
      <c r="D264" s="8"/>
      <c r="E264" s="8"/>
      <c r="F264" s="8"/>
      <c r="G264" s="8"/>
      <c r="H264" s="8"/>
      <c r="I264" s="8"/>
    </row>
    <row r="265" spans="1:9">
      <c r="A265" s="8"/>
      <c r="B265" s="28"/>
      <c r="C265" s="8"/>
      <c r="D265" s="8"/>
      <c r="E265" s="8"/>
      <c r="F265" s="8"/>
      <c r="G265" s="8"/>
      <c r="H265" s="8"/>
      <c r="I265" s="8"/>
    </row>
    <row r="266" spans="1:9">
      <c r="A266" s="8"/>
      <c r="B266" s="28"/>
      <c r="C266" s="8"/>
      <c r="D266" s="8"/>
      <c r="E266" s="8"/>
      <c r="F266" s="8"/>
      <c r="G266" s="8"/>
      <c r="H266" s="8"/>
      <c r="I266" s="8"/>
    </row>
    <row r="267" spans="1:9">
      <c r="A267" s="8"/>
      <c r="B267" s="28"/>
      <c r="C267" s="8"/>
      <c r="D267" s="8"/>
      <c r="E267" s="8"/>
      <c r="F267" s="8"/>
      <c r="G267" s="8"/>
      <c r="H267" s="8"/>
      <c r="I267" s="8"/>
    </row>
    <row r="268" spans="1:9">
      <c r="A268" s="8"/>
      <c r="B268" s="28"/>
      <c r="C268" s="8"/>
      <c r="D268" s="8"/>
      <c r="E268" s="8"/>
      <c r="F268" s="8"/>
      <c r="G268" s="8"/>
      <c r="H268" s="8"/>
      <c r="I268" s="8"/>
    </row>
    <row r="269" spans="1:9">
      <c r="A269" s="8"/>
      <c r="B269" s="28"/>
      <c r="C269" s="8"/>
      <c r="D269" s="8"/>
      <c r="E269" s="8"/>
      <c r="F269" s="8"/>
      <c r="G269" s="8"/>
      <c r="H269" s="8"/>
      <c r="I269" s="8"/>
    </row>
    <row r="270" spans="1:9">
      <c r="A270" s="8"/>
      <c r="B270" s="28"/>
      <c r="C270" s="8"/>
      <c r="D270" s="8"/>
      <c r="E270" s="8"/>
      <c r="F270" s="8"/>
      <c r="G270" s="8"/>
      <c r="H270" s="8"/>
      <c r="I270" s="8"/>
    </row>
    <row r="271" spans="1:9">
      <c r="A271" s="8"/>
      <c r="B271" s="28"/>
      <c r="C271" s="8"/>
      <c r="D271" s="8"/>
      <c r="E271" s="8"/>
      <c r="F271" s="8"/>
      <c r="G271" s="8"/>
      <c r="H271" s="8"/>
      <c r="I271" s="8"/>
    </row>
    <row r="272" spans="1:9">
      <c r="A272" s="8"/>
      <c r="B272" s="28"/>
      <c r="C272" s="8"/>
      <c r="D272" s="8"/>
      <c r="E272" s="8"/>
      <c r="F272" s="8"/>
      <c r="G272" s="8"/>
      <c r="H272" s="8"/>
      <c r="I272" s="8"/>
    </row>
    <row r="273" spans="1:9">
      <c r="A273" s="8"/>
      <c r="B273" s="28"/>
      <c r="C273" s="8"/>
      <c r="D273" s="8"/>
      <c r="E273" s="8"/>
      <c r="F273" s="8"/>
      <c r="G273" s="8"/>
      <c r="H273" s="8"/>
      <c r="I273" s="8"/>
    </row>
    <row r="274" spans="1:9">
      <c r="A274" s="8"/>
      <c r="B274" s="28"/>
      <c r="C274" s="8"/>
      <c r="D274" s="8"/>
      <c r="E274" s="8"/>
      <c r="F274" s="8"/>
      <c r="G274" s="8"/>
      <c r="H274" s="8"/>
      <c r="I274" s="8"/>
    </row>
    <row r="275" spans="1:9">
      <c r="A275" s="8"/>
      <c r="B275" s="28"/>
      <c r="C275" s="8"/>
      <c r="D275" s="8"/>
      <c r="E275" s="8"/>
      <c r="F275" s="8"/>
      <c r="G275" s="8"/>
      <c r="H275" s="8"/>
      <c r="I275" s="8"/>
    </row>
    <row r="276" spans="1:9">
      <c r="A276" s="8"/>
      <c r="B276" s="28"/>
      <c r="C276" s="8"/>
      <c r="D276" s="8"/>
      <c r="E276" s="8"/>
      <c r="F276" s="8"/>
      <c r="G276" s="8"/>
      <c r="H276" s="8"/>
      <c r="I276" s="8"/>
    </row>
    <row r="277" spans="1:9">
      <c r="A277" s="8"/>
      <c r="B277" s="28"/>
      <c r="C277" s="8"/>
      <c r="D277" s="8"/>
      <c r="E277" s="8"/>
      <c r="F277" s="8"/>
      <c r="G277" s="8"/>
      <c r="H277" s="8"/>
      <c r="I277" s="8"/>
    </row>
    <row r="278" spans="1:9">
      <c r="A278" s="8"/>
      <c r="B278" s="28"/>
      <c r="C278" s="8"/>
      <c r="D278" s="8"/>
      <c r="E278" s="8"/>
      <c r="F278" s="8"/>
      <c r="G278" s="8"/>
      <c r="H278" s="8"/>
      <c r="I278" s="8"/>
    </row>
    <row r="279" spans="1:9">
      <c r="A279" s="8"/>
      <c r="B279" s="28"/>
      <c r="C279" s="8"/>
      <c r="D279" s="8"/>
      <c r="E279" s="8"/>
      <c r="F279" s="8"/>
      <c r="G279" s="8"/>
      <c r="H279" s="8"/>
      <c r="I279" s="8"/>
    </row>
    <row r="280" spans="1:9">
      <c r="A280" s="8"/>
      <c r="B280" s="28"/>
      <c r="C280" s="8"/>
      <c r="D280" s="8"/>
      <c r="E280" s="8"/>
      <c r="F280" s="8"/>
      <c r="G280" s="8"/>
      <c r="H280" s="8"/>
      <c r="I280" s="8"/>
    </row>
    <row r="281" spans="1:9">
      <c r="A281" s="8"/>
      <c r="B281" s="28"/>
      <c r="C281" s="8"/>
      <c r="D281" s="8"/>
      <c r="E281" s="8"/>
      <c r="F281" s="8"/>
      <c r="G281" s="8"/>
      <c r="H281" s="8"/>
      <c r="I281" s="8"/>
    </row>
    <row r="282" spans="1:9">
      <c r="A282" s="8"/>
      <c r="B282" s="28"/>
      <c r="C282" s="8"/>
      <c r="D282" s="8"/>
      <c r="E282" s="8"/>
      <c r="F282" s="8"/>
      <c r="G282" s="8"/>
      <c r="H282" s="8"/>
      <c r="I282" s="8"/>
    </row>
    <row r="283" spans="1:9">
      <c r="A283" s="8"/>
      <c r="B283" s="28"/>
      <c r="C283" s="8"/>
      <c r="D283" s="8"/>
      <c r="E283" s="8"/>
      <c r="F283" s="8"/>
      <c r="G283" s="8"/>
      <c r="H283" s="8"/>
      <c r="I283" s="8"/>
    </row>
    <row r="284" spans="1:9">
      <c r="A284" s="8"/>
      <c r="B284" s="28"/>
      <c r="C284" s="8"/>
      <c r="D284" s="8"/>
      <c r="E284" s="8"/>
      <c r="F284" s="8"/>
      <c r="G284" s="8"/>
      <c r="H284" s="8"/>
      <c r="I284" s="8"/>
    </row>
    <row r="285" spans="1:9">
      <c r="A285" s="8"/>
      <c r="B285" s="28"/>
      <c r="C285" s="8"/>
      <c r="D285" s="8"/>
      <c r="E285" s="8"/>
      <c r="F285" s="8"/>
      <c r="G285" s="8"/>
      <c r="H285" s="8"/>
      <c r="I285" s="8"/>
    </row>
    <row r="286" spans="1:9">
      <c r="A286" s="8"/>
      <c r="B286" s="28"/>
      <c r="C286" s="8"/>
      <c r="D286" s="8"/>
      <c r="E286" s="8"/>
      <c r="F286" s="8"/>
      <c r="G286" s="8"/>
      <c r="H286" s="8"/>
      <c r="I286" s="8"/>
    </row>
    <row r="287" spans="1:9">
      <c r="A287" s="8"/>
      <c r="B287" s="28"/>
      <c r="C287" s="8"/>
      <c r="D287" s="8"/>
      <c r="E287" s="8"/>
      <c r="F287" s="8"/>
      <c r="G287" s="8"/>
      <c r="H287" s="8"/>
      <c r="I287" s="8"/>
    </row>
    <row r="288" spans="1:9">
      <c r="A288" s="8"/>
      <c r="B288" s="28"/>
      <c r="C288" s="8"/>
      <c r="D288" s="8"/>
      <c r="E288" s="8"/>
      <c r="F288" s="8"/>
      <c r="G288" s="8"/>
      <c r="H288" s="8"/>
      <c r="I288" s="8"/>
    </row>
    <row r="289" spans="1:9">
      <c r="A289" s="8"/>
      <c r="B289" s="28"/>
      <c r="C289" s="8"/>
      <c r="D289" s="8"/>
      <c r="E289" s="8"/>
      <c r="F289" s="8"/>
      <c r="G289" s="8"/>
      <c r="H289" s="8"/>
      <c r="I289" s="8"/>
    </row>
    <row r="290" spans="1:9">
      <c r="A290" s="8"/>
      <c r="B290" s="28"/>
      <c r="C290" s="8"/>
      <c r="D290" s="8"/>
      <c r="E290" s="8"/>
      <c r="F290" s="8"/>
      <c r="G290" s="8"/>
      <c r="H290" s="8"/>
      <c r="I290" s="8"/>
    </row>
    <row r="291" spans="1:9">
      <c r="A291" s="8"/>
      <c r="B291" s="28"/>
      <c r="C291" s="8"/>
      <c r="D291" s="8"/>
      <c r="E291" s="8"/>
      <c r="F291" s="8"/>
      <c r="G291" s="8"/>
      <c r="H291" s="8"/>
      <c r="I291" s="8"/>
    </row>
    <row r="292" spans="1:9">
      <c r="A292" s="8"/>
      <c r="B292" s="28"/>
      <c r="C292" s="8"/>
      <c r="D292" s="8"/>
      <c r="E292" s="8"/>
      <c r="F292" s="8"/>
      <c r="G292" s="8"/>
      <c r="H292" s="8"/>
      <c r="I292" s="8"/>
    </row>
    <row r="293" spans="1:9">
      <c r="A293" s="8"/>
      <c r="B293" s="28"/>
      <c r="C293" s="8"/>
      <c r="D293" s="8"/>
      <c r="E293" s="8"/>
      <c r="F293" s="8"/>
      <c r="G293" s="8"/>
      <c r="H293" s="8"/>
      <c r="I293" s="8"/>
    </row>
    <row r="294" spans="1:9">
      <c r="A294" s="8"/>
      <c r="B294" s="28"/>
      <c r="C294" s="8"/>
      <c r="D294" s="8"/>
      <c r="E294" s="8"/>
      <c r="F294" s="8"/>
      <c r="G294" s="8"/>
      <c r="H294" s="8"/>
      <c r="I294" s="8"/>
    </row>
    <row r="295" spans="1:9">
      <c r="A295" s="8"/>
      <c r="B295" s="28"/>
      <c r="C295" s="8"/>
      <c r="D295" s="8"/>
      <c r="E295" s="8"/>
      <c r="F295" s="8"/>
      <c r="G295" s="8"/>
      <c r="H295" s="8"/>
      <c r="I295" s="8"/>
    </row>
    <row r="296" spans="1:9">
      <c r="A296" s="8"/>
      <c r="B296" s="28"/>
      <c r="C296" s="8"/>
      <c r="D296" s="8"/>
      <c r="E296" s="8"/>
      <c r="F296" s="8"/>
      <c r="G296" s="8"/>
      <c r="H296" s="8"/>
      <c r="I296" s="8"/>
    </row>
    <row r="297" spans="1:9">
      <c r="A297" s="8"/>
      <c r="B297" s="28"/>
      <c r="C297" s="8"/>
      <c r="D297" s="8"/>
      <c r="E297" s="8"/>
      <c r="F297" s="8"/>
      <c r="G297" s="8"/>
      <c r="H297" s="8"/>
      <c r="I297" s="8"/>
    </row>
    <row r="298" spans="1:9">
      <c r="A298" s="8"/>
      <c r="B298" s="28"/>
      <c r="C298" s="8"/>
      <c r="D298" s="8"/>
      <c r="E298" s="8"/>
      <c r="F298" s="8"/>
      <c r="G298" s="8"/>
      <c r="H298" s="8"/>
      <c r="I298" s="8"/>
    </row>
    <row r="299" spans="1:9">
      <c r="A299" s="8"/>
      <c r="B299" s="28"/>
      <c r="C299" s="8"/>
      <c r="D299" s="8"/>
      <c r="E299" s="8"/>
      <c r="F299" s="8"/>
      <c r="G299" s="8"/>
      <c r="H299" s="8"/>
      <c r="I299" s="8"/>
    </row>
    <row r="300" spans="1:9">
      <c r="A300" s="8"/>
      <c r="B300" s="28"/>
      <c r="C300" s="8"/>
      <c r="D300" s="8"/>
      <c r="E300" s="8"/>
      <c r="F300" s="8"/>
      <c r="G300" s="8"/>
      <c r="H300" s="8"/>
      <c r="I300" s="8"/>
    </row>
    <row r="301" spans="1:9">
      <c r="A301" s="8"/>
      <c r="B301" s="28"/>
      <c r="C301" s="8"/>
      <c r="D301" s="8"/>
      <c r="E301" s="8"/>
      <c r="F301" s="8"/>
      <c r="G301" s="8"/>
      <c r="H301" s="8"/>
      <c r="I301" s="8"/>
    </row>
    <row r="302" spans="1:9">
      <c r="A302" s="8"/>
      <c r="B302" s="28"/>
      <c r="C302" s="8"/>
      <c r="D302" s="8"/>
      <c r="E302" s="8"/>
      <c r="F302" s="8"/>
      <c r="G302" s="8"/>
      <c r="H302" s="8"/>
      <c r="I302" s="8"/>
    </row>
    <row r="303" spans="1:9">
      <c r="A303" s="8"/>
      <c r="B303" s="28"/>
      <c r="C303" s="8"/>
      <c r="D303" s="8"/>
      <c r="E303" s="8"/>
      <c r="F303" s="8"/>
      <c r="G303" s="8"/>
      <c r="H303" s="8"/>
      <c r="I303" s="8"/>
    </row>
    <row r="304" spans="1:9">
      <c r="A304" s="8"/>
      <c r="B304" s="28"/>
      <c r="C304" s="8"/>
      <c r="D304" s="8"/>
      <c r="E304" s="8"/>
      <c r="F304" s="8"/>
      <c r="G304" s="8"/>
      <c r="H304" s="8"/>
      <c r="I304" s="8"/>
    </row>
    <row r="305" spans="1:9">
      <c r="A305" s="8"/>
      <c r="B305" s="28"/>
      <c r="C305" s="8"/>
      <c r="D305" s="8"/>
      <c r="E305" s="8"/>
      <c r="F305" s="8"/>
      <c r="G305" s="8"/>
      <c r="H305" s="8"/>
      <c r="I305" s="8"/>
    </row>
    <row r="306" spans="1:9">
      <c r="A306" s="8"/>
      <c r="B306" s="28"/>
      <c r="C306" s="8"/>
      <c r="D306" s="8"/>
      <c r="E306" s="8"/>
      <c r="F306" s="8"/>
      <c r="G306" s="8"/>
      <c r="H306" s="8"/>
      <c r="I306" s="8"/>
    </row>
    <row r="307" spans="1:9">
      <c r="A307" s="8"/>
      <c r="B307" s="28"/>
      <c r="C307" s="8"/>
      <c r="D307" s="8"/>
      <c r="E307" s="8"/>
      <c r="F307" s="8"/>
      <c r="G307" s="8"/>
      <c r="H307" s="8"/>
      <c r="I307" s="8"/>
    </row>
    <row r="308" spans="1:9">
      <c r="A308" s="8"/>
      <c r="B308" s="28"/>
      <c r="C308" s="8"/>
      <c r="D308" s="8"/>
      <c r="E308" s="8"/>
      <c r="F308" s="8"/>
      <c r="G308" s="8"/>
      <c r="H308" s="8"/>
      <c r="I308" s="8"/>
    </row>
    <row r="309" spans="1:9">
      <c r="A309" s="8"/>
      <c r="B309" s="28"/>
      <c r="C309" s="8"/>
      <c r="D309" s="8"/>
      <c r="E309" s="8"/>
      <c r="F309" s="8"/>
      <c r="G309" s="8"/>
      <c r="H309" s="8"/>
      <c r="I309" s="8"/>
    </row>
    <row r="310" spans="1:9">
      <c r="A310" s="8"/>
      <c r="B310" s="28"/>
      <c r="C310" s="8"/>
      <c r="D310" s="8"/>
      <c r="E310" s="8"/>
      <c r="F310" s="8"/>
      <c r="G310" s="8"/>
      <c r="H310" s="8"/>
      <c r="I310" s="8"/>
    </row>
    <row r="311" spans="1:9">
      <c r="A311" s="8"/>
      <c r="B311" s="28"/>
      <c r="C311" s="8"/>
      <c r="D311" s="8"/>
      <c r="E311" s="8"/>
      <c r="F311" s="8"/>
      <c r="G311" s="8"/>
      <c r="H311" s="8"/>
      <c r="I311" s="8"/>
    </row>
    <row r="312" spans="1:9">
      <c r="A312" s="8"/>
      <c r="B312" s="28"/>
      <c r="C312" s="8"/>
      <c r="D312" s="8"/>
      <c r="E312" s="8"/>
      <c r="F312" s="8"/>
      <c r="G312" s="8"/>
      <c r="H312" s="8"/>
      <c r="I312" s="8"/>
    </row>
    <row r="313" spans="1:9">
      <c r="A313" s="8"/>
      <c r="B313" s="28"/>
      <c r="C313" s="8"/>
      <c r="D313" s="8"/>
      <c r="E313" s="8"/>
      <c r="F313" s="8"/>
      <c r="G313" s="8"/>
      <c r="H313" s="8"/>
      <c r="I313" s="8"/>
    </row>
    <row r="314" spans="1:9">
      <c r="A314" s="8"/>
      <c r="B314" s="28"/>
      <c r="C314" s="8"/>
      <c r="D314" s="8"/>
      <c r="E314" s="8"/>
      <c r="F314" s="8"/>
      <c r="G314" s="8"/>
      <c r="H314" s="8"/>
      <c r="I314" s="8"/>
    </row>
    <row r="315" spans="1:9">
      <c r="A315" s="8"/>
      <c r="B315" s="28"/>
      <c r="C315" s="8"/>
      <c r="D315" s="8"/>
      <c r="E315" s="8"/>
      <c r="F315" s="8"/>
      <c r="G315" s="8"/>
      <c r="H315" s="8"/>
      <c r="I315" s="8"/>
    </row>
    <row r="316" spans="1:9">
      <c r="A316" s="8"/>
      <c r="B316" s="28"/>
      <c r="C316" s="8"/>
      <c r="D316" s="8"/>
      <c r="E316" s="8"/>
      <c r="F316" s="8"/>
      <c r="G316" s="8"/>
      <c r="H316" s="8"/>
      <c r="I316" s="8"/>
    </row>
    <row r="317" spans="1:9">
      <c r="A317" s="8"/>
      <c r="B317" s="28"/>
      <c r="C317" s="8"/>
      <c r="D317" s="8"/>
      <c r="E317" s="8"/>
      <c r="F317" s="8"/>
      <c r="G317" s="8"/>
      <c r="H317" s="8"/>
      <c r="I317" s="8"/>
    </row>
    <row r="318" spans="1:9">
      <c r="A318" s="36"/>
      <c r="B318" s="47"/>
      <c r="C318" s="36"/>
      <c r="D318" s="36"/>
      <c r="E318" s="36"/>
      <c r="F318" s="36"/>
      <c r="G318" s="36"/>
      <c r="H318" s="36"/>
      <c r="I318" s="36"/>
    </row>
    <row r="319" spans="1:9">
      <c r="A319" s="36"/>
      <c r="B319" s="47"/>
      <c r="C319" s="36"/>
      <c r="D319" s="36"/>
      <c r="E319" s="36"/>
      <c r="F319" s="36"/>
      <c r="G319" s="36"/>
      <c r="H319" s="36"/>
      <c r="I319" s="36"/>
    </row>
    <row r="320" spans="1:9">
      <c r="A320" s="36"/>
      <c r="B320" s="47"/>
      <c r="C320" s="36"/>
      <c r="D320" s="36"/>
      <c r="E320" s="36"/>
      <c r="F320" s="36"/>
      <c r="G320" s="36"/>
      <c r="H320" s="36"/>
      <c r="I320" s="36"/>
    </row>
    <row r="321" spans="1:9">
      <c r="A321" s="36"/>
      <c r="B321" s="47"/>
      <c r="C321" s="36"/>
      <c r="D321" s="36"/>
      <c r="E321" s="36"/>
      <c r="F321" s="36"/>
      <c r="G321" s="36"/>
      <c r="H321" s="36"/>
      <c r="I321" s="36"/>
    </row>
    <row r="322" spans="1:9">
      <c r="A322" s="36"/>
      <c r="B322" s="47"/>
      <c r="C322" s="36"/>
      <c r="D322" s="36"/>
      <c r="E322" s="36"/>
      <c r="F322" s="36"/>
      <c r="G322" s="36"/>
      <c r="H322" s="36"/>
      <c r="I322" s="36"/>
    </row>
    <row r="323" spans="1:9">
      <c r="A323" s="36"/>
      <c r="B323" s="47"/>
      <c r="C323" s="36"/>
      <c r="D323" s="36"/>
      <c r="E323" s="36"/>
      <c r="F323" s="36"/>
      <c r="G323" s="36"/>
      <c r="H323" s="36"/>
      <c r="I323" s="36"/>
    </row>
    <row r="324" spans="1:9">
      <c r="A324" s="36"/>
      <c r="B324" s="47"/>
      <c r="C324" s="36"/>
      <c r="D324" s="36"/>
      <c r="E324" s="36"/>
      <c r="F324" s="36"/>
      <c r="G324" s="36"/>
      <c r="H324" s="36"/>
      <c r="I324" s="36"/>
    </row>
    <row r="325" spans="1:9">
      <c r="A325" s="36"/>
      <c r="B325" s="47"/>
      <c r="C325" s="36"/>
      <c r="D325" s="36"/>
      <c r="E325" s="36"/>
      <c r="F325" s="36"/>
      <c r="G325" s="36"/>
      <c r="H325" s="36"/>
      <c r="I325" s="36"/>
    </row>
    <row r="326" spans="1:9">
      <c r="A326" s="36"/>
      <c r="B326" s="47"/>
      <c r="C326" s="36"/>
      <c r="D326" s="36"/>
      <c r="E326" s="36"/>
      <c r="F326" s="36"/>
      <c r="G326" s="36"/>
      <c r="H326" s="36"/>
      <c r="I326" s="36"/>
    </row>
    <row r="327" spans="1:9">
      <c r="A327" s="36"/>
      <c r="B327" s="47"/>
      <c r="C327" s="36"/>
      <c r="D327" s="36"/>
      <c r="E327" s="36"/>
      <c r="F327" s="36"/>
      <c r="G327" s="36"/>
      <c r="H327" s="36"/>
      <c r="I327" s="36"/>
    </row>
    <row r="328" spans="1:9">
      <c r="A328" s="36"/>
      <c r="B328" s="47"/>
      <c r="C328" s="36"/>
      <c r="D328" s="36"/>
      <c r="E328" s="36"/>
      <c r="F328" s="36"/>
      <c r="G328" s="36"/>
      <c r="H328" s="36"/>
      <c r="I328" s="36"/>
    </row>
    <row r="329" spans="1:9">
      <c r="A329" s="36"/>
      <c r="B329" s="47"/>
      <c r="C329" s="36"/>
      <c r="D329" s="36"/>
      <c r="E329" s="36"/>
      <c r="F329" s="36"/>
      <c r="G329" s="36"/>
      <c r="H329" s="36"/>
      <c r="I329" s="36"/>
    </row>
    <row r="330" spans="1:9">
      <c r="A330" s="36"/>
      <c r="B330" s="47"/>
      <c r="C330" s="36"/>
      <c r="D330" s="36"/>
      <c r="E330" s="36"/>
      <c r="F330" s="36"/>
      <c r="G330" s="36"/>
      <c r="H330" s="36"/>
    </row>
    <row r="331" spans="1:9">
      <c r="A331" s="36"/>
      <c r="B331" s="47"/>
      <c r="C331" s="36"/>
      <c r="D331" s="36"/>
      <c r="E331" s="36"/>
      <c r="F331" s="36"/>
      <c r="G331" s="36"/>
      <c r="H331" s="36"/>
    </row>
    <row r="332" spans="1:9">
      <c r="A332" s="36"/>
      <c r="B332" s="47"/>
      <c r="C332" s="36"/>
      <c r="D332" s="36"/>
      <c r="E332" s="36"/>
      <c r="F332" s="36"/>
      <c r="G332" s="36"/>
      <c r="H332" s="36"/>
    </row>
    <row r="333" spans="1:9">
      <c r="A333" s="36"/>
      <c r="B333" s="47"/>
      <c r="C333" s="36"/>
      <c r="D333" s="36"/>
      <c r="E333" s="36"/>
      <c r="F333" s="36"/>
      <c r="G333" s="36"/>
      <c r="H333" s="36"/>
    </row>
    <row r="334" spans="1:9">
      <c r="A334" s="36"/>
      <c r="B334" s="47"/>
      <c r="C334" s="36"/>
      <c r="D334" s="36"/>
      <c r="E334" s="36"/>
      <c r="F334" s="36"/>
      <c r="G334" s="36"/>
      <c r="H334" s="36"/>
    </row>
    <row r="335" spans="1:9">
      <c r="A335" s="36"/>
      <c r="B335" s="47"/>
      <c r="C335" s="36"/>
      <c r="D335" s="36"/>
      <c r="E335" s="36"/>
      <c r="F335" s="36"/>
      <c r="G335" s="36"/>
      <c r="H335" s="36"/>
    </row>
    <row r="336" spans="1:9">
      <c r="A336" s="36"/>
      <c r="B336" s="47"/>
      <c r="C336" s="36"/>
      <c r="D336" s="36"/>
      <c r="E336" s="36"/>
      <c r="F336" s="36"/>
      <c r="G336" s="36"/>
      <c r="H336" s="36"/>
    </row>
    <row r="337" spans="1:8">
      <c r="A337" s="36"/>
      <c r="B337" s="47"/>
      <c r="C337" s="36"/>
      <c r="D337" s="36"/>
      <c r="E337" s="36"/>
      <c r="F337" s="36"/>
      <c r="G337" s="36"/>
      <c r="H337" s="36"/>
    </row>
    <row r="338" spans="1:8">
      <c r="A338" s="36"/>
      <c r="B338" s="47"/>
      <c r="C338" s="36"/>
      <c r="D338" s="36"/>
      <c r="E338" s="36"/>
      <c r="F338" s="36"/>
      <c r="G338" s="36"/>
      <c r="H338" s="36"/>
    </row>
    <row r="339" spans="1:8">
      <c r="A339" s="36"/>
      <c r="B339" s="47"/>
      <c r="C339" s="36"/>
      <c r="D339" s="36"/>
      <c r="E339" s="36"/>
      <c r="F339" s="36"/>
      <c r="G339" s="36"/>
      <c r="H339" s="36"/>
    </row>
    <row r="340" spans="1:8">
      <c r="A340" s="36"/>
      <c r="B340" s="47"/>
      <c r="C340" s="36"/>
      <c r="D340" s="36"/>
      <c r="E340" s="36"/>
      <c r="F340" s="36"/>
      <c r="G340" s="36"/>
      <c r="H340" s="36"/>
    </row>
    <row r="341" spans="1:8">
      <c r="A341" s="36"/>
      <c r="B341" s="47"/>
      <c r="C341" s="36"/>
      <c r="D341" s="36"/>
      <c r="E341" s="36"/>
      <c r="F341" s="36"/>
      <c r="G341" s="36"/>
      <c r="H341" s="36"/>
    </row>
    <row r="342" spans="1:8">
      <c r="A342" s="36"/>
      <c r="B342" s="47"/>
      <c r="C342" s="36"/>
      <c r="D342" s="36"/>
      <c r="E342" s="36"/>
      <c r="F342" s="36"/>
      <c r="G342" s="36"/>
      <c r="H342" s="36"/>
    </row>
    <row r="343" spans="1:8">
      <c r="A343" s="36"/>
      <c r="B343" s="47"/>
      <c r="C343" s="36"/>
      <c r="D343" s="36"/>
      <c r="E343" s="36"/>
      <c r="F343" s="36"/>
      <c r="G343" s="36"/>
      <c r="H343" s="36"/>
    </row>
    <row r="344" spans="1:8">
      <c r="A344" s="36"/>
      <c r="B344" s="47"/>
      <c r="C344" s="36"/>
      <c r="D344" s="36"/>
      <c r="E344" s="36"/>
      <c r="F344" s="36"/>
      <c r="G344" s="36"/>
      <c r="H344" s="36"/>
    </row>
    <row r="345" spans="1:8">
      <c r="A345" s="36"/>
      <c r="B345" s="47"/>
      <c r="C345" s="36"/>
      <c r="D345" s="36"/>
      <c r="E345" s="36"/>
      <c r="F345" s="36"/>
      <c r="G345" s="36"/>
      <c r="H345" s="36"/>
    </row>
    <row r="346" spans="1:8">
      <c r="A346" s="36"/>
      <c r="B346" s="47"/>
      <c r="C346" s="36"/>
      <c r="D346" s="36"/>
      <c r="E346" s="36"/>
      <c r="F346" s="36"/>
      <c r="G346" s="36"/>
      <c r="H346" s="36"/>
    </row>
    <row r="347" spans="1:8">
      <c r="A347" s="36"/>
      <c r="B347" s="47"/>
      <c r="C347" s="36"/>
      <c r="D347" s="36"/>
      <c r="E347" s="36"/>
      <c r="F347" s="36"/>
      <c r="G347" s="36"/>
      <c r="H347" s="36"/>
    </row>
    <row r="348" spans="1:8">
      <c r="A348" s="36"/>
      <c r="B348" s="47"/>
      <c r="C348" s="36"/>
      <c r="D348" s="36"/>
      <c r="E348" s="36"/>
      <c r="F348" s="36"/>
      <c r="G348" s="36"/>
      <c r="H348" s="36"/>
    </row>
    <row r="349" spans="1:8">
      <c r="A349" s="36"/>
      <c r="B349" s="47"/>
      <c r="C349" s="36"/>
      <c r="D349" s="36"/>
      <c r="E349" s="36"/>
      <c r="F349" s="36"/>
      <c r="G349" s="36"/>
      <c r="H349" s="36"/>
    </row>
    <row r="350" spans="1:8">
      <c r="A350" s="36"/>
      <c r="B350" s="47"/>
      <c r="C350" s="36"/>
      <c r="D350" s="36"/>
      <c r="E350" s="36"/>
      <c r="F350" s="36"/>
      <c r="G350" s="36"/>
      <c r="H350" s="36"/>
    </row>
    <row r="351" spans="1:8">
      <c r="A351" s="36"/>
      <c r="B351" s="47"/>
      <c r="C351" s="36"/>
      <c r="D351" s="36"/>
      <c r="E351" s="36"/>
      <c r="F351" s="36"/>
      <c r="G351" s="36"/>
      <c r="H351" s="36"/>
    </row>
    <row r="352" spans="1:8">
      <c r="A352" s="36"/>
      <c r="B352" s="47"/>
      <c r="C352" s="36"/>
      <c r="D352" s="36"/>
      <c r="E352" s="36"/>
      <c r="F352" s="36"/>
      <c r="G352" s="36"/>
      <c r="H352" s="36"/>
    </row>
    <row r="353" spans="1:8">
      <c r="A353" s="36"/>
      <c r="B353" s="47"/>
      <c r="C353" s="36"/>
      <c r="D353" s="36"/>
      <c r="E353" s="36"/>
      <c r="F353" s="36"/>
      <c r="G353" s="36"/>
      <c r="H353" s="36"/>
    </row>
    <row r="354" spans="1:8">
      <c r="A354" s="36"/>
      <c r="B354" s="47"/>
      <c r="C354" s="36"/>
      <c r="D354" s="36"/>
      <c r="E354" s="36"/>
      <c r="F354" s="36"/>
      <c r="G354" s="36"/>
      <c r="H354" s="36"/>
    </row>
    <row r="355" spans="1:8">
      <c r="A355" s="36"/>
      <c r="B355" s="47"/>
      <c r="C355" s="36"/>
      <c r="D355" s="36"/>
      <c r="E355" s="36"/>
      <c r="F355" s="36"/>
      <c r="G355" s="36"/>
      <c r="H355" s="36"/>
    </row>
    <row r="356" spans="1:8">
      <c r="A356" s="36"/>
      <c r="B356" s="47"/>
      <c r="C356" s="36"/>
      <c r="D356" s="36"/>
      <c r="E356" s="36"/>
      <c r="F356" s="36"/>
      <c r="G356" s="36"/>
      <c r="H356" s="36"/>
    </row>
    <row r="357" spans="1:8">
      <c r="A357" s="36"/>
      <c r="B357" s="47"/>
      <c r="C357" s="36"/>
      <c r="D357" s="36"/>
      <c r="E357" s="36"/>
      <c r="F357" s="36"/>
      <c r="G357" s="36"/>
      <c r="H357" s="36"/>
    </row>
    <row r="358" spans="1:8">
      <c r="A358" s="36"/>
      <c r="B358" s="47"/>
      <c r="C358" s="36"/>
      <c r="D358" s="36"/>
      <c r="E358" s="36"/>
      <c r="F358" s="36"/>
      <c r="G358" s="36"/>
      <c r="H358" s="36"/>
    </row>
    <row r="359" spans="1:8">
      <c r="A359" s="36"/>
      <c r="B359" s="47"/>
      <c r="C359" s="36"/>
      <c r="D359" s="36"/>
      <c r="E359" s="36"/>
      <c r="F359" s="36"/>
      <c r="G359" s="36"/>
      <c r="H359" s="36"/>
    </row>
    <row r="360" spans="1:8">
      <c r="A360" s="36"/>
      <c r="B360" s="47"/>
      <c r="C360" s="36"/>
      <c r="D360" s="36"/>
      <c r="E360" s="36"/>
      <c r="F360" s="36"/>
      <c r="G360" s="36"/>
      <c r="H360" s="36"/>
    </row>
    <row r="361" spans="1:8">
      <c r="A361" s="36"/>
      <c r="B361" s="47"/>
      <c r="C361" s="36"/>
      <c r="D361" s="36"/>
      <c r="E361" s="36"/>
      <c r="F361" s="36"/>
      <c r="G361" s="36"/>
      <c r="H361" s="36"/>
    </row>
    <row r="362" spans="1:8">
      <c r="A362" s="36"/>
      <c r="B362" s="47"/>
      <c r="C362" s="36"/>
      <c r="D362" s="36"/>
      <c r="E362" s="36"/>
      <c r="F362" s="36"/>
      <c r="G362" s="36"/>
      <c r="H362" s="36"/>
    </row>
    <row r="363" spans="1:8">
      <c r="A363" s="36"/>
      <c r="B363" s="47"/>
      <c r="C363" s="36"/>
      <c r="D363" s="36"/>
      <c r="E363" s="36"/>
      <c r="F363" s="36"/>
      <c r="G363" s="36"/>
      <c r="H363" s="36"/>
    </row>
    <row r="364" spans="1:8">
      <c r="A364" s="36"/>
      <c r="B364" s="47"/>
      <c r="C364" s="36"/>
      <c r="D364" s="36"/>
      <c r="E364" s="36"/>
      <c r="F364" s="36"/>
      <c r="G364" s="36"/>
      <c r="H364" s="36"/>
    </row>
    <row r="365" spans="1:8">
      <c r="A365" s="36"/>
      <c r="B365" s="47"/>
      <c r="C365" s="36"/>
      <c r="D365" s="36"/>
      <c r="E365" s="36"/>
      <c r="F365" s="36"/>
      <c r="G365" s="36"/>
      <c r="H365" s="36"/>
    </row>
    <row r="366" spans="1:8">
      <c r="A366" s="36"/>
      <c r="B366" s="47"/>
      <c r="C366" s="36"/>
      <c r="D366" s="36"/>
      <c r="E366" s="36"/>
      <c r="F366" s="36"/>
      <c r="G366" s="36"/>
      <c r="H366" s="36"/>
    </row>
    <row r="367" spans="1:8">
      <c r="A367" s="36"/>
      <c r="B367" s="47"/>
      <c r="C367" s="36"/>
      <c r="D367" s="36"/>
      <c r="E367" s="36"/>
      <c r="F367" s="36"/>
      <c r="G367" s="36"/>
      <c r="H367" s="36"/>
    </row>
    <row r="368" spans="1:8">
      <c r="A368" s="36"/>
      <c r="B368" s="47"/>
      <c r="C368" s="36"/>
      <c r="D368" s="36"/>
      <c r="E368" s="36"/>
      <c r="F368" s="36"/>
      <c r="G368" s="36"/>
      <c r="H368" s="36"/>
    </row>
    <row r="369" spans="1:8">
      <c r="A369" s="36"/>
      <c r="B369" s="47"/>
      <c r="C369" s="36"/>
      <c r="D369" s="36"/>
      <c r="E369" s="36"/>
      <c r="F369" s="36"/>
      <c r="G369" s="36"/>
      <c r="H369" s="36"/>
    </row>
    <row r="370" spans="1:8">
      <c r="A370" s="36"/>
      <c r="B370" s="47"/>
      <c r="C370" s="36"/>
      <c r="D370" s="36"/>
      <c r="E370" s="36"/>
      <c r="F370" s="36"/>
      <c r="G370" s="36"/>
      <c r="H370" s="36"/>
    </row>
    <row r="371" spans="1:8">
      <c r="A371" s="36"/>
      <c r="B371" s="47"/>
      <c r="C371" s="36"/>
      <c r="D371" s="36"/>
      <c r="E371" s="36"/>
      <c r="F371" s="36"/>
      <c r="G371" s="36"/>
      <c r="H371" s="36"/>
    </row>
    <row r="372" spans="1:8">
      <c r="A372" s="36"/>
      <c r="B372" s="47"/>
      <c r="C372" s="36"/>
      <c r="D372" s="36"/>
      <c r="E372" s="36"/>
      <c r="F372" s="36"/>
      <c r="G372" s="36"/>
      <c r="H372" s="36"/>
    </row>
    <row r="373" spans="1:8">
      <c r="A373" s="36"/>
      <c r="B373" s="47"/>
      <c r="C373" s="36"/>
      <c r="D373" s="36"/>
      <c r="E373" s="36"/>
      <c r="F373" s="36"/>
      <c r="G373" s="36"/>
      <c r="H373" s="36"/>
    </row>
    <row r="374" spans="1:8">
      <c r="A374" s="36"/>
      <c r="B374" s="47"/>
      <c r="C374" s="36"/>
      <c r="D374" s="36"/>
      <c r="E374" s="36"/>
      <c r="F374" s="36"/>
      <c r="G374" s="36"/>
      <c r="H374" s="36"/>
    </row>
    <row r="375" spans="1:8">
      <c r="A375" s="36"/>
      <c r="B375" s="47"/>
      <c r="C375" s="36"/>
      <c r="D375" s="36"/>
      <c r="E375" s="36"/>
      <c r="F375" s="36"/>
      <c r="G375" s="36"/>
      <c r="H375" s="36"/>
    </row>
    <row r="376" spans="1:8">
      <c r="A376" s="36"/>
      <c r="B376" s="47"/>
      <c r="C376" s="36"/>
      <c r="D376" s="36"/>
      <c r="E376" s="36"/>
      <c r="F376" s="36"/>
      <c r="G376" s="36"/>
      <c r="H376" s="36"/>
    </row>
    <row r="377" spans="1:8">
      <c r="A377" s="36"/>
      <c r="B377" s="47"/>
      <c r="C377" s="36"/>
      <c r="D377" s="36"/>
      <c r="E377" s="36"/>
      <c r="F377" s="36"/>
      <c r="G377" s="36"/>
      <c r="H377" s="36"/>
    </row>
    <row r="378" spans="1:8">
      <c r="A378" s="36"/>
      <c r="B378" s="47"/>
      <c r="C378" s="36"/>
      <c r="D378" s="36"/>
      <c r="E378" s="36"/>
      <c r="F378" s="36"/>
      <c r="G378" s="36"/>
      <c r="H378" s="36"/>
    </row>
    <row r="379" spans="1:8">
      <c r="B379" s="66"/>
      <c r="C379" s="6"/>
      <c r="D379" s="8"/>
      <c r="E379" s="8"/>
      <c r="F379" s="36"/>
    </row>
    <row r="380" spans="1:8">
      <c r="B380" s="66"/>
      <c r="C380" s="6"/>
      <c r="D380" s="8"/>
      <c r="E380" s="8"/>
      <c r="F380" s="36"/>
    </row>
    <row r="381" spans="1:8">
      <c r="B381" s="66"/>
      <c r="C381" s="6"/>
      <c r="D381" s="8"/>
      <c r="E381" s="8"/>
      <c r="F381" s="36"/>
    </row>
    <row r="382" spans="1:8">
      <c r="B382" s="66"/>
      <c r="C382" s="6"/>
      <c r="D382" s="8"/>
      <c r="E382" s="8"/>
      <c r="F382" s="36"/>
    </row>
    <row r="383" spans="1:8">
      <c r="B383" s="66"/>
      <c r="C383" s="6"/>
      <c r="D383" s="8"/>
      <c r="E383" s="8"/>
      <c r="F383" s="36"/>
    </row>
    <row r="384" spans="1:8">
      <c r="B384" s="66"/>
      <c r="C384" s="6"/>
      <c r="D384" s="8"/>
      <c r="E384" s="8"/>
      <c r="F384" s="36"/>
    </row>
    <row r="385" spans="2:6">
      <c r="B385" s="66"/>
      <c r="C385" s="6"/>
      <c r="D385" s="8"/>
      <c r="E385" s="8"/>
      <c r="F385" s="36"/>
    </row>
    <row r="386" spans="2:6">
      <c r="B386" s="66"/>
      <c r="C386" s="6"/>
      <c r="D386" s="8"/>
      <c r="E386" s="8"/>
      <c r="F386" s="36"/>
    </row>
    <row r="387" spans="2:6">
      <c r="B387" s="66"/>
      <c r="C387" s="6"/>
      <c r="D387" s="8"/>
      <c r="E387" s="8"/>
      <c r="F387" s="36"/>
    </row>
    <row r="388" spans="2:6">
      <c r="B388" s="66"/>
      <c r="C388" s="6"/>
      <c r="D388" s="8"/>
      <c r="E388" s="8"/>
      <c r="F388" s="36"/>
    </row>
    <row r="389" spans="2:6">
      <c r="B389" s="66"/>
      <c r="C389" s="6"/>
      <c r="D389" s="8"/>
      <c r="E389" s="8"/>
      <c r="F389" s="36"/>
    </row>
    <row r="390" spans="2:6">
      <c r="B390" s="66"/>
      <c r="C390" s="6"/>
      <c r="D390" s="8"/>
      <c r="E390" s="8"/>
      <c r="F390" s="36"/>
    </row>
    <row r="391" spans="2:6">
      <c r="B391" s="66"/>
      <c r="C391" s="6"/>
      <c r="D391" s="8"/>
      <c r="E391" s="8"/>
      <c r="F391" s="36"/>
    </row>
    <row r="392" spans="2:6">
      <c r="B392" s="66"/>
      <c r="C392" s="6"/>
      <c r="D392" s="8"/>
      <c r="E392" s="8"/>
      <c r="F392" s="36"/>
    </row>
    <row r="393" spans="2:6">
      <c r="B393" s="66"/>
      <c r="C393" s="6"/>
      <c r="D393" s="8"/>
      <c r="E393" s="8"/>
      <c r="F393" s="36"/>
    </row>
    <row r="394" spans="2:6">
      <c r="B394" s="66"/>
      <c r="C394" s="6"/>
      <c r="D394" s="8"/>
      <c r="E394" s="8"/>
      <c r="F394" s="36"/>
    </row>
    <row r="395" spans="2:6">
      <c r="B395" s="66"/>
      <c r="C395" s="6"/>
      <c r="D395" s="8"/>
      <c r="E395" s="8"/>
      <c r="F395" s="36"/>
    </row>
    <row r="396" spans="2:6">
      <c r="B396" s="66"/>
      <c r="C396" s="6"/>
      <c r="D396" s="8"/>
      <c r="E396" s="8"/>
      <c r="F396" s="36"/>
    </row>
    <row r="397" spans="2:6">
      <c r="B397" s="66"/>
      <c r="C397" s="6"/>
      <c r="D397" s="8"/>
      <c r="E397" s="8"/>
      <c r="F397" s="36"/>
    </row>
    <row r="398" spans="2:6">
      <c r="B398" s="66"/>
      <c r="C398" s="6"/>
      <c r="D398" s="8"/>
      <c r="E398" s="8"/>
      <c r="F398" s="36"/>
    </row>
    <row r="399" spans="2:6">
      <c r="B399" s="66"/>
      <c r="C399" s="6"/>
      <c r="D399" s="8"/>
      <c r="E399" s="8"/>
      <c r="F399" s="36"/>
    </row>
    <row r="400" spans="2:6">
      <c r="B400" s="66"/>
      <c r="C400" s="6"/>
      <c r="D400" s="8"/>
      <c r="E400" s="8"/>
      <c r="F400" s="36"/>
    </row>
    <row r="401" spans="2:6">
      <c r="B401" s="66"/>
      <c r="C401" s="6"/>
      <c r="D401" s="8"/>
      <c r="E401" s="8"/>
      <c r="F401" s="36"/>
    </row>
    <row r="402" spans="2:6">
      <c r="B402" s="66"/>
      <c r="C402" s="6"/>
      <c r="D402" s="8"/>
      <c r="E402" s="8"/>
      <c r="F402" s="36"/>
    </row>
    <row r="403" spans="2:6">
      <c r="B403" s="66"/>
      <c r="C403" s="6"/>
      <c r="D403" s="8"/>
      <c r="E403" s="8"/>
      <c r="F403" s="36"/>
    </row>
    <row r="404" spans="2:6">
      <c r="B404" s="66"/>
      <c r="C404" s="6"/>
      <c r="D404" s="8"/>
      <c r="E404" s="8"/>
      <c r="F404" s="36"/>
    </row>
    <row r="405" spans="2:6">
      <c r="B405" s="66"/>
      <c r="C405" s="6"/>
      <c r="D405" s="8"/>
      <c r="E405" s="8"/>
      <c r="F405" s="36"/>
    </row>
    <row r="406" spans="2:6">
      <c r="B406" s="66"/>
      <c r="C406" s="6"/>
      <c r="D406" s="8"/>
      <c r="E406" s="8"/>
      <c r="F406" s="36"/>
    </row>
    <row r="407" spans="2:6">
      <c r="B407" s="66"/>
      <c r="C407" s="6"/>
      <c r="D407" s="8"/>
      <c r="E407" s="8"/>
      <c r="F407" s="36"/>
    </row>
    <row r="408" spans="2:6">
      <c r="B408" s="66"/>
      <c r="C408" s="6"/>
      <c r="D408" s="8"/>
      <c r="E408" s="8"/>
      <c r="F408" s="36"/>
    </row>
    <row r="409" spans="2:6">
      <c r="B409" s="66"/>
      <c r="C409" s="6"/>
      <c r="D409" s="8"/>
      <c r="E409" s="8"/>
      <c r="F409" s="36"/>
    </row>
    <row r="410" spans="2:6">
      <c r="B410" s="66"/>
      <c r="C410" s="6"/>
      <c r="D410" s="8"/>
      <c r="E410" s="8"/>
      <c r="F410" s="36"/>
    </row>
    <row r="411" spans="2:6">
      <c r="B411" s="66"/>
      <c r="C411" s="6"/>
      <c r="D411" s="8"/>
      <c r="E411" s="8"/>
      <c r="F411" s="36"/>
    </row>
    <row r="412" spans="2:6">
      <c r="B412" s="66"/>
      <c r="C412" s="6"/>
      <c r="D412" s="8"/>
      <c r="E412" s="8"/>
      <c r="F412" s="36"/>
    </row>
    <row r="413" spans="2:6">
      <c r="B413" s="66"/>
      <c r="C413" s="6"/>
      <c r="D413" s="8"/>
      <c r="E413" s="8"/>
      <c r="F413" s="36"/>
    </row>
    <row r="414" spans="2:6">
      <c r="B414" s="66"/>
      <c r="C414" s="6"/>
      <c r="D414" s="8"/>
      <c r="E414" s="8"/>
      <c r="F414" s="36"/>
    </row>
    <row r="415" spans="2:6">
      <c r="B415" s="66"/>
      <c r="C415" s="6"/>
      <c r="D415" s="8"/>
      <c r="E415" s="8"/>
      <c r="F415" s="36"/>
    </row>
  </sheetData>
  <mergeCells count="19">
    <mergeCell ref="G192:H192"/>
    <mergeCell ref="D191:E191"/>
    <mergeCell ref="D192:E192"/>
    <mergeCell ref="A20:B20"/>
    <mergeCell ref="A21:B21"/>
    <mergeCell ref="A22:B22"/>
    <mergeCell ref="A39:B39"/>
    <mergeCell ref="A40:B40"/>
    <mergeCell ref="A45:B45"/>
    <mergeCell ref="A95:B95"/>
    <mergeCell ref="A82:B82"/>
    <mergeCell ref="A83:B83"/>
    <mergeCell ref="G191:H191"/>
    <mergeCell ref="A188:B188"/>
    <mergeCell ref="B2:F2"/>
    <mergeCell ref="A6:B6"/>
    <mergeCell ref="A7:B7"/>
    <mergeCell ref="A10:B10"/>
    <mergeCell ref="A18:B18"/>
  </mergeCells>
  <pageMargins left="0.39370078740157483" right="0.39370078740157483" top="0.78740157480314965" bottom="0.39370078740157483" header="0.31496062992125984" footer="0.31496062992125984"/>
  <pageSetup paperSize="9" scale="85" fitToHeight="14" orientation="landscape" r:id="rId1"/>
  <rowBreaks count="1" manualBreakCount="1">
    <brk id="19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E500"/>
  <sheetViews>
    <sheetView view="pageBreakPreview" zoomScale="60" zoomScaleNormal="70" workbookViewId="0">
      <selection activeCell="A2" sqref="A2:J430"/>
    </sheetView>
  </sheetViews>
  <sheetFormatPr defaultRowHeight="18.75"/>
  <cols>
    <col min="1" max="1" width="10.85546875" style="8" bestFit="1" customWidth="1"/>
    <col min="2" max="2" width="97" style="8" customWidth="1"/>
    <col min="3" max="3" width="14.140625" style="30" customWidth="1"/>
    <col min="4" max="4" width="19" style="65" customWidth="1"/>
    <col min="5" max="5" width="17.28515625" style="74" customWidth="1"/>
    <col min="6" max="6" width="17.42578125" style="46" customWidth="1"/>
    <col min="7" max="7" width="19" style="8" customWidth="1"/>
    <col min="8" max="8" width="19.140625" style="8" customWidth="1"/>
    <col min="9" max="9" width="23.28515625" style="8" customWidth="1"/>
    <col min="10" max="10" width="15.5703125" style="15" customWidth="1"/>
    <col min="11" max="11" width="18.5703125" style="8" customWidth="1"/>
    <col min="12" max="12" width="20.140625" style="8" customWidth="1"/>
    <col min="13" max="13" width="19.28515625" style="8" customWidth="1"/>
    <col min="14" max="14" width="14.7109375" style="8" customWidth="1"/>
    <col min="15" max="15" width="18" style="8" customWidth="1"/>
    <col min="16" max="16" width="16.5703125" style="8" customWidth="1"/>
    <col min="17" max="17" width="21.5703125" style="8" customWidth="1"/>
    <col min="18" max="20" width="9.140625" style="8"/>
    <col min="21" max="21" width="13.140625" style="8" customWidth="1"/>
    <col min="22" max="22" width="16.85546875" style="8" customWidth="1"/>
    <col min="23" max="23" width="14.5703125" style="8" customWidth="1"/>
    <col min="24" max="16384" width="9.140625" style="8"/>
  </cols>
  <sheetData>
    <row r="1" spans="1:31">
      <c r="C1" s="46"/>
      <c r="D1" s="46"/>
      <c r="E1" s="46"/>
    </row>
    <row r="2" spans="1:31" ht="22.5" customHeight="1">
      <c r="B2" s="274" t="s">
        <v>114</v>
      </c>
      <c r="C2" s="274"/>
      <c r="D2" s="274"/>
      <c r="E2" s="274"/>
      <c r="F2" s="274"/>
      <c r="G2" s="274"/>
      <c r="H2" s="274"/>
    </row>
    <row r="3" spans="1:31">
      <c r="B3" s="118"/>
      <c r="C3" s="119"/>
      <c r="D3" s="118"/>
      <c r="E3" s="118"/>
      <c r="F3" s="118"/>
      <c r="H3" s="8" t="s">
        <v>63</v>
      </c>
    </row>
    <row r="4" spans="1:31" ht="87.75" customHeight="1">
      <c r="A4" s="148" t="s">
        <v>74</v>
      </c>
      <c r="B4" s="148" t="s">
        <v>23</v>
      </c>
      <c r="C4" s="149" t="s">
        <v>5</v>
      </c>
      <c r="D4" s="121" t="s">
        <v>545</v>
      </c>
      <c r="E4" s="149" t="s">
        <v>546</v>
      </c>
      <c r="F4" s="149" t="s">
        <v>547</v>
      </c>
      <c r="G4" s="121" t="s">
        <v>105</v>
      </c>
      <c r="H4" s="121" t="s">
        <v>108</v>
      </c>
    </row>
    <row r="5" spans="1:31" ht="30.75" customHeight="1">
      <c r="A5" s="120">
        <v>1</v>
      </c>
      <c r="B5" s="120">
        <v>2</v>
      </c>
      <c r="C5" s="121">
        <v>3</v>
      </c>
      <c r="D5" s="121">
        <v>4</v>
      </c>
      <c r="E5" s="121">
        <v>5</v>
      </c>
      <c r="F5" s="121">
        <v>6</v>
      </c>
      <c r="G5" s="120">
        <v>7</v>
      </c>
      <c r="H5" s="120">
        <v>8</v>
      </c>
    </row>
    <row r="6" spans="1:31" ht="30.75" customHeight="1">
      <c r="A6" s="285" t="s">
        <v>80</v>
      </c>
      <c r="B6" s="286"/>
      <c r="C6" s="121"/>
      <c r="D6" s="122">
        <f>SUM(D7,D94,D100,D151,D173,D195,D206,D214,D219,D249,D274,D279,D291,D299)</f>
        <v>199974.40000000002</v>
      </c>
      <c r="E6" s="122">
        <f>SUM(E7,E94,E100,E151,E173,E195,E206,E214,E219,E249,E274,E279,E291,E299)</f>
        <v>260163.69999999998</v>
      </c>
      <c r="F6" s="122">
        <f>SUM(F7,F94,F100,F151,F173,F195,F206,F214,F219,F249,F274,F279,F291,F299)</f>
        <v>310660.49999999994</v>
      </c>
      <c r="G6" s="123">
        <f>F6-E6</f>
        <v>50496.799999999959</v>
      </c>
      <c r="H6" s="123">
        <f>F6/E6*100</f>
        <v>119.40962555498709</v>
      </c>
      <c r="J6" s="150"/>
    </row>
    <row r="7" spans="1:31" ht="33.75" customHeight="1">
      <c r="A7" s="255" t="s">
        <v>81</v>
      </c>
      <c r="B7" s="164" t="s">
        <v>115</v>
      </c>
      <c r="C7" s="255"/>
      <c r="D7" s="122">
        <f>D9+D23+D53</f>
        <v>136480.80000000002</v>
      </c>
      <c r="E7" s="122">
        <f>E9+E23+E53</f>
        <v>210000</v>
      </c>
      <c r="F7" s="122">
        <f>F9+F23+F53</f>
        <v>224508.69999999998</v>
      </c>
      <c r="G7" s="123">
        <f>F7-E7</f>
        <v>14508.699999999983</v>
      </c>
      <c r="H7" s="123">
        <f>(F7/E7)*100</f>
        <v>106.90890476190475</v>
      </c>
      <c r="I7" s="168"/>
      <c r="J7" s="159"/>
      <c r="K7" s="152"/>
      <c r="L7" s="152"/>
      <c r="M7" s="180"/>
      <c r="N7" s="180"/>
    </row>
    <row r="8" spans="1:31" ht="30.75" customHeight="1">
      <c r="A8" s="120"/>
      <c r="B8" s="151" t="s">
        <v>82</v>
      </c>
      <c r="C8" s="121"/>
      <c r="D8" s="126"/>
      <c r="E8" s="126"/>
      <c r="F8" s="126"/>
      <c r="G8" s="123">
        <f t="shared" ref="G8:G11" si="0">F8-E8</f>
        <v>0</v>
      </c>
      <c r="H8" s="123"/>
      <c r="K8" s="152"/>
      <c r="L8" s="152"/>
      <c r="M8" s="152"/>
      <c r="N8" s="32"/>
    </row>
    <row r="9" spans="1:31" ht="35.25" customHeight="1">
      <c r="A9" s="153" t="s">
        <v>83</v>
      </c>
      <c r="B9" s="252" t="s">
        <v>86</v>
      </c>
      <c r="C9" s="255">
        <v>1010</v>
      </c>
      <c r="D9" s="122">
        <f>D10+D21+D22</f>
        <v>122959.20000000001</v>
      </c>
      <c r="E9" s="122">
        <f>E10+E21+E22</f>
        <v>191951.5</v>
      </c>
      <c r="F9" s="122">
        <f>F10+F21+F22</f>
        <v>199888.69999999998</v>
      </c>
      <c r="G9" s="123">
        <f t="shared" si="0"/>
        <v>7937.1999999999825</v>
      </c>
      <c r="H9" s="123">
        <f t="shared" ref="H9:H11" si="1">(F9/E9)*100</f>
        <v>104.13500285228298</v>
      </c>
      <c r="K9" s="235">
        <f>K10+K17+K24</f>
        <v>199974.40000000005</v>
      </c>
      <c r="L9" s="236">
        <f>L10+L17+L24</f>
        <v>260163.7</v>
      </c>
      <c r="M9" s="235">
        <f>M10+M17+M24</f>
        <v>310660.5</v>
      </c>
      <c r="N9" s="33"/>
    </row>
    <row r="10" spans="1:31" s="34" customFormat="1" ht="33" customHeight="1">
      <c r="A10" s="154" t="s">
        <v>122</v>
      </c>
      <c r="B10" s="155" t="s">
        <v>123</v>
      </c>
      <c r="C10" s="156">
        <v>1011</v>
      </c>
      <c r="D10" s="157">
        <f>SUM(D11:D20)</f>
        <v>8318</v>
      </c>
      <c r="E10" s="157">
        <f t="shared" ref="E10:F10" si="2">SUM(E11:E20)</f>
        <v>13712.3</v>
      </c>
      <c r="F10" s="157">
        <f t="shared" si="2"/>
        <v>14371.699999999997</v>
      </c>
      <c r="G10" s="157">
        <f t="shared" ref="G10" si="3">F10-E10</f>
        <v>659.39999999999782</v>
      </c>
      <c r="H10" s="158">
        <f t="shared" ref="H10" si="4">(F10/E10)*100</f>
        <v>104.80882127724742</v>
      </c>
      <c r="I10" s="8"/>
      <c r="J10" s="159">
        <v>1010</v>
      </c>
      <c r="K10" s="152">
        <f>SUM(D9,D96,D102,D175,D197,D221,D251,D281,D293,D301)</f>
        <v>138471.50000000006</v>
      </c>
      <c r="L10" s="152">
        <f t="shared" ref="L10:M10" si="5">SUM(E9,E96,E102,E175,E197,E221,E251,E281,E293,E301)</f>
        <v>192277</v>
      </c>
      <c r="M10" s="160">
        <f t="shared" si="5"/>
        <v>244326.19999999998</v>
      </c>
      <c r="N10" s="161"/>
      <c r="O10" s="8"/>
      <c r="P10" s="8"/>
      <c r="Q10" s="8"/>
      <c r="R10" s="8"/>
      <c r="S10" s="152"/>
      <c r="T10" s="25"/>
      <c r="U10" s="37"/>
      <c r="V10" s="37"/>
      <c r="W10" s="37"/>
      <c r="X10" s="8"/>
      <c r="Y10" s="8"/>
      <c r="Z10" s="8"/>
      <c r="AA10" s="8"/>
      <c r="AB10" s="8"/>
      <c r="AC10" s="8"/>
      <c r="AD10" s="8"/>
      <c r="AE10" s="8"/>
    </row>
    <row r="11" spans="1:31" ht="29.25" customHeight="1">
      <c r="A11" s="162"/>
      <c r="B11" s="68" t="s">
        <v>124</v>
      </c>
      <c r="C11" s="121"/>
      <c r="D11" s="126">
        <v>5219.3999999999996</v>
      </c>
      <c r="E11" s="126">
        <v>8072.9</v>
      </c>
      <c r="F11" s="126">
        <v>8072.9</v>
      </c>
      <c r="G11" s="127">
        <f t="shared" si="0"/>
        <v>0</v>
      </c>
      <c r="H11" s="127">
        <f t="shared" si="1"/>
        <v>100</v>
      </c>
      <c r="I11" s="29"/>
      <c r="J11" s="159">
        <v>1011</v>
      </c>
      <c r="K11" s="31">
        <f>SUM(D10,D97,D103,D176,D198,D222,D252,D282,D294)</f>
        <v>23830.299999999996</v>
      </c>
      <c r="L11" s="31">
        <f t="shared" ref="L11:M11" si="6">SUM(E10,E97,E103,E176,E198,E222,E252,E282,E294)</f>
        <v>14037.8</v>
      </c>
      <c r="M11" s="31">
        <f t="shared" si="6"/>
        <v>50931.5</v>
      </c>
      <c r="N11" s="161"/>
      <c r="O11" s="29"/>
      <c r="U11" s="37"/>
      <c r="V11" s="37"/>
      <c r="W11" s="37"/>
    </row>
    <row r="12" spans="1:31" ht="25.5" customHeight="1">
      <c r="A12" s="162"/>
      <c r="B12" s="130" t="s">
        <v>125</v>
      </c>
      <c r="C12" s="121"/>
      <c r="D12" s="126">
        <v>1950</v>
      </c>
      <c r="E12" s="126">
        <v>4400</v>
      </c>
      <c r="F12" s="126">
        <v>4400</v>
      </c>
      <c r="G12" s="127">
        <f t="shared" ref="G12:G76" si="7">F12-E12</f>
        <v>0</v>
      </c>
      <c r="H12" s="127">
        <f t="shared" ref="H12:H76" si="8">(F12/E12)*100</f>
        <v>100</v>
      </c>
      <c r="I12" s="29"/>
      <c r="J12" s="159">
        <v>1012</v>
      </c>
      <c r="K12" s="31">
        <f>SUM(D21,)</f>
        <v>94926.8</v>
      </c>
      <c r="L12" s="31">
        <f t="shared" ref="L12:M12" si="9">SUM(E21,)</f>
        <v>146362</v>
      </c>
      <c r="M12" s="31">
        <f t="shared" si="9"/>
        <v>153243.4</v>
      </c>
      <c r="N12" s="161"/>
      <c r="U12" s="31"/>
      <c r="V12" s="31"/>
      <c r="W12" s="31"/>
    </row>
    <row r="13" spans="1:31" s="34" customFormat="1" ht="23.25" customHeight="1">
      <c r="A13" s="162"/>
      <c r="B13" s="68" t="s">
        <v>126</v>
      </c>
      <c r="C13" s="121"/>
      <c r="D13" s="126">
        <v>153.5</v>
      </c>
      <c r="E13" s="126">
        <v>195</v>
      </c>
      <c r="F13" s="126">
        <v>478.3</v>
      </c>
      <c r="G13" s="127">
        <f t="shared" si="7"/>
        <v>283.3</v>
      </c>
      <c r="H13" s="127">
        <f t="shared" si="8"/>
        <v>245.28205128205127</v>
      </c>
      <c r="I13" s="29"/>
      <c r="J13" s="159">
        <v>1013</v>
      </c>
      <c r="K13" s="31">
        <f>SUM(D22)</f>
        <v>19714.400000000001</v>
      </c>
      <c r="L13" s="31">
        <f t="shared" ref="L13:M13" si="10">SUM(E22)</f>
        <v>31877.200000000001</v>
      </c>
      <c r="M13" s="31">
        <f t="shared" si="10"/>
        <v>32273.599999999999</v>
      </c>
      <c r="N13" s="161"/>
      <c r="O13" s="8"/>
      <c r="P13" s="8"/>
      <c r="Q13" s="8"/>
      <c r="R13" s="8"/>
      <c r="S13" s="25"/>
      <c r="T13" s="25"/>
      <c r="U13" s="37"/>
      <c r="V13" s="37"/>
      <c r="W13" s="37"/>
      <c r="X13" s="8"/>
      <c r="Y13" s="8"/>
      <c r="Z13" s="8"/>
      <c r="AA13" s="8"/>
      <c r="AB13" s="8"/>
      <c r="AC13" s="8"/>
      <c r="AD13" s="8"/>
      <c r="AE13" s="8"/>
    </row>
    <row r="14" spans="1:31" ht="26.25" customHeight="1">
      <c r="A14" s="162"/>
      <c r="B14" s="68" t="s">
        <v>177</v>
      </c>
      <c r="C14" s="121"/>
      <c r="D14" s="126">
        <v>71.8</v>
      </c>
      <c r="E14" s="126">
        <v>108</v>
      </c>
      <c r="F14" s="126"/>
      <c r="G14" s="127">
        <f t="shared" si="7"/>
        <v>-108</v>
      </c>
      <c r="H14" s="127">
        <f t="shared" si="8"/>
        <v>0</v>
      </c>
      <c r="I14" s="25"/>
      <c r="J14" s="159">
        <v>1014</v>
      </c>
      <c r="K14" s="31">
        <f>SUM(D302)</f>
        <v>0</v>
      </c>
      <c r="L14" s="31">
        <f t="shared" ref="L14:M14" si="11">SUM(E302)</f>
        <v>0</v>
      </c>
      <c r="M14" s="31">
        <f t="shared" si="11"/>
        <v>7877.7</v>
      </c>
      <c r="N14" s="161"/>
      <c r="U14" s="37"/>
      <c r="V14" s="37"/>
      <c r="W14" s="37"/>
    </row>
    <row r="15" spans="1:31" ht="27" customHeight="1">
      <c r="A15" s="162"/>
      <c r="B15" s="68" t="s">
        <v>127</v>
      </c>
      <c r="C15" s="121"/>
      <c r="D15" s="126">
        <v>415.7</v>
      </c>
      <c r="E15" s="126">
        <v>420</v>
      </c>
      <c r="F15" s="126">
        <v>793</v>
      </c>
      <c r="G15" s="127">
        <f t="shared" si="7"/>
        <v>373</v>
      </c>
      <c r="H15" s="127">
        <f t="shared" si="8"/>
        <v>188.8095238095238</v>
      </c>
      <c r="I15" s="29"/>
      <c r="J15" s="159">
        <v>1015</v>
      </c>
      <c r="K15" s="31"/>
      <c r="L15" s="31"/>
      <c r="M15" s="152"/>
      <c r="N15" s="25"/>
      <c r="U15" s="37"/>
      <c r="V15" s="37"/>
      <c r="W15" s="37"/>
    </row>
    <row r="16" spans="1:31" ht="27" customHeight="1">
      <c r="A16" s="162"/>
      <c r="B16" s="68" t="s">
        <v>389</v>
      </c>
      <c r="C16" s="121"/>
      <c r="D16" s="126">
        <v>47.3</v>
      </c>
      <c r="E16" s="126">
        <v>67.5</v>
      </c>
      <c r="F16" s="126">
        <v>35.5</v>
      </c>
      <c r="G16" s="127">
        <f t="shared" si="7"/>
        <v>-32</v>
      </c>
      <c r="H16" s="127">
        <f t="shared" si="8"/>
        <v>52.592592592592588</v>
      </c>
      <c r="I16" s="29"/>
      <c r="J16" s="159"/>
      <c r="K16" s="31"/>
      <c r="L16" s="31"/>
      <c r="M16" s="152"/>
      <c r="N16" s="25"/>
      <c r="U16" s="37"/>
      <c r="V16" s="37"/>
      <c r="W16" s="37"/>
    </row>
    <row r="17" spans="1:31" s="34" customFormat="1" ht="27" customHeight="1">
      <c r="A17" s="162"/>
      <c r="B17" s="68" t="s">
        <v>128</v>
      </c>
      <c r="C17" s="121"/>
      <c r="D17" s="126">
        <v>16</v>
      </c>
      <c r="E17" s="126">
        <v>13.5</v>
      </c>
      <c r="F17" s="126">
        <v>21.4</v>
      </c>
      <c r="G17" s="127">
        <f t="shared" si="7"/>
        <v>7.8999999999999986</v>
      </c>
      <c r="H17" s="127">
        <f t="shared" si="8"/>
        <v>158.5185185185185</v>
      </c>
      <c r="I17" s="8"/>
      <c r="J17" s="159">
        <v>1020</v>
      </c>
      <c r="K17" s="152">
        <f>SUM(D23,D110,D208,D216,D228,D255,D303,D276)</f>
        <v>34570.400000000001</v>
      </c>
      <c r="L17" s="152">
        <f t="shared" ref="L17" si="12">SUM(E23,E110,E208,E216,E228,E255,E303,E276)</f>
        <v>41384.199999999997</v>
      </c>
      <c r="M17" s="152">
        <f>SUM(F23,F110,F208,F216,F228,F255,F303,F276,)</f>
        <v>39577.300000000003</v>
      </c>
      <c r="N17" s="8"/>
      <c r="O17" s="8"/>
      <c r="P17" s="8"/>
      <c r="Q17" s="8"/>
      <c r="R17" s="8"/>
      <c r="S17" s="25"/>
      <c r="T17" s="25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23.25" customHeight="1">
      <c r="A18" s="162"/>
      <c r="B18" s="68" t="s">
        <v>129</v>
      </c>
      <c r="C18" s="121"/>
      <c r="D18" s="126">
        <v>199</v>
      </c>
      <c r="E18" s="126">
        <v>180</v>
      </c>
      <c r="F18" s="126">
        <v>180</v>
      </c>
      <c r="G18" s="127">
        <f t="shared" si="7"/>
        <v>0</v>
      </c>
      <c r="H18" s="127">
        <f t="shared" si="8"/>
        <v>100</v>
      </c>
      <c r="I18" s="29"/>
      <c r="J18" s="159">
        <v>1021</v>
      </c>
      <c r="K18" s="31">
        <f>SUM(D24,D277,)</f>
        <v>119.9</v>
      </c>
      <c r="L18" s="31">
        <f t="shared" ref="L18:M18" si="13">SUM(E24,E277,)</f>
        <v>136</v>
      </c>
      <c r="M18" s="31">
        <f t="shared" si="13"/>
        <v>36.5</v>
      </c>
      <c r="U18" s="37"/>
      <c r="V18" s="37"/>
      <c r="W18" s="37"/>
    </row>
    <row r="19" spans="1:31" ht="26.25" customHeight="1">
      <c r="A19" s="162"/>
      <c r="B19" s="68" t="s">
        <v>130</v>
      </c>
      <c r="C19" s="121"/>
      <c r="D19" s="126">
        <v>119.6</v>
      </c>
      <c r="E19" s="126">
        <v>150</v>
      </c>
      <c r="F19" s="126">
        <v>154.80000000000001</v>
      </c>
      <c r="G19" s="127">
        <f t="shared" si="7"/>
        <v>4.8000000000000114</v>
      </c>
      <c r="H19" s="127">
        <f t="shared" si="8"/>
        <v>103.2</v>
      </c>
      <c r="I19" s="29"/>
      <c r="J19" s="159">
        <v>1022</v>
      </c>
      <c r="K19" s="31">
        <f>SUM(D29,)</f>
        <v>8548.7000000000007</v>
      </c>
      <c r="L19" s="31">
        <f t="shared" ref="L19:M19" si="14">SUM(E29,)</f>
        <v>12225</v>
      </c>
      <c r="M19" s="31">
        <f t="shared" si="14"/>
        <v>13252.1</v>
      </c>
      <c r="U19" s="37"/>
      <c r="V19" s="37"/>
      <c r="W19" s="37"/>
    </row>
    <row r="20" spans="1:31" ht="26.25" customHeight="1">
      <c r="A20" s="162"/>
      <c r="B20" s="68" t="s">
        <v>252</v>
      </c>
      <c r="C20" s="121"/>
      <c r="D20" s="126">
        <v>125.7</v>
      </c>
      <c r="E20" s="126">
        <v>105.4</v>
      </c>
      <c r="F20" s="126">
        <v>235.8</v>
      </c>
      <c r="G20" s="127">
        <f t="shared" si="7"/>
        <v>130.4</v>
      </c>
      <c r="H20" s="127">
        <f t="shared" si="8"/>
        <v>223.71916508538899</v>
      </c>
      <c r="J20" s="159">
        <v>1023</v>
      </c>
      <c r="K20" s="31">
        <f>SUM(D30)</f>
        <v>1737.9</v>
      </c>
      <c r="L20" s="31">
        <f t="shared" ref="L20:M20" si="15">SUM(E30)</f>
        <v>2689.5</v>
      </c>
      <c r="M20" s="31">
        <f t="shared" si="15"/>
        <v>2665.7</v>
      </c>
      <c r="U20" s="37"/>
      <c r="V20" s="37"/>
      <c r="W20" s="37"/>
    </row>
    <row r="21" spans="1:31" ht="27.75" customHeight="1">
      <c r="A21" s="154" t="s">
        <v>131</v>
      </c>
      <c r="B21" s="155" t="s">
        <v>2</v>
      </c>
      <c r="C21" s="156">
        <v>1012</v>
      </c>
      <c r="D21" s="157">
        <v>94926.8</v>
      </c>
      <c r="E21" s="157">
        <v>146362</v>
      </c>
      <c r="F21" s="157">
        <v>153243.4</v>
      </c>
      <c r="G21" s="158">
        <f t="shared" si="7"/>
        <v>6881.3999999999942</v>
      </c>
      <c r="H21" s="158">
        <f t="shared" si="8"/>
        <v>104.7016302045613</v>
      </c>
      <c r="I21" s="29"/>
      <c r="J21" s="159">
        <v>1024</v>
      </c>
      <c r="K21" s="31">
        <f>SUM(D304,D31)</f>
        <v>22353.8</v>
      </c>
      <c r="L21" s="31">
        <f t="shared" ref="L21:M21" si="16">SUM(E304,E31)</f>
        <v>24000</v>
      </c>
      <c r="M21" s="31">
        <f t="shared" si="16"/>
        <v>20454.899999999998</v>
      </c>
    </row>
    <row r="22" spans="1:31" ht="27.75" customHeight="1">
      <c r="A22" s="154" t="s">
        <v>132</v>
      </c>
      <c r="B22" s="163" t="s">
        <v>3</v>
      </c>
      <c r="C22" s="156">
        <v>1013</v>
      </c>
      <c r="D22" s="157">
        <v>19714.400000000001</v>
      </c>
      <c r="E22" s="157">
        <v>31877.200000000001</v>
      </c>
      <c r="F22" s="157">
        <v>32273.599999999999</v>
      </c>
      <c r="G22" s="158">
        <f t="shared" si="7"/>
        <v>396.39999999999782</v>
      </c>
      <c r="H22" s="158">
        <f t="shared" si="8"/>
        <v>101.24352201573539</v>
      </c>
      <c r="I22" s="29"/>
      <c r="J22" s="159">
        <v>1025</v>
      </c>
      <c r="K22" s="31">
        <f>SUM(D32,D111,D209,D217,D229,D256,)</f>
        <v>1810.1</v>
      </c>
      <c r="L22" s="31">
        <f t="shared" ref="L22:M22" si="17">SUM(E32,E111,E209,E217,E229,E256,)</f>
        <v>2333.6999999999998</v>
      </c>
      <c r="M22" s="31">
        <f t="shared" si="17"/>
        <v>3168.0999999999995</v>
      </c>
    </row>
    <row r="23" spans="1:31" ht="27.75" customHeight="1">
      <c r="A23" s="153" t="s">
        <v>84</v>
      </c>
      <c r="B23" s="164" t="s">
        <v>88</v>
      </c>
      <c r="C23" s="255">
        <v>1020</v>
      </c>
      <c r="D23" s="122">
        <f>D24+D29+D30+D32</f>
        <v>10921.9</v>
      </c>
      <c r="E23" s="122">
        <f>E24+E29+E30+E32</f>
        <v>15691.7</v>
      </c>
      <c r="F23" s="122">
        <f>F24+F29+F30+F32+F31</f>
        <v>18254.8</v>
      </c>
      <c r="G23" s="123">
        <f t="shared" si="7"/>
        <v>2563.0999999999985</v>
      </c>
      <c r="H23" s="123">
        <f t="shared" si="8"/>
        <v>116.33411293868731</v>
      </c>
      <c r="J23" s="159"/>
      <c r="K23" s="152"/>
      <c r="L23" s="152"/>
      <c r="M23" s="152"/>
    </row>
    <row r="24" spans="1:31" ht="27.75" customHeight="1">
      <c r="A24" s="154" t="s">
        <v>133</v>
      </c>
      <c r="B24" s="165" t="s">
        <v>123</v>
      </c>
      <c r="C24" s="156">
        <v>1021</v>
      </c>
      <c r="D24" s="157">
        <f>SUM(D25:D28)</f>
        <v>109.9</v>
      </c>
      <c r="E24" s="157">
        <f>SUM(E25:E28)</f>
        <v>121</v>
      </c>
      <c r="F24" s="157">
        <f>SUM(F25:F28)</f>
        <v>21.5</v>
      </c>
      <c r="G24" s="158">
        <f t="shared" si="7"/>
        <v>-99.5</v>
      </c>
      <c r="H24" s="158">
        <f t="shared" si="8"/>
        <v>17.768595041322314</v>
      </c>
      <c r="J24" s="159">
        <v>1030</v>
      </c>
      <c r="K24" s="152">
        <f>SUM(D53,D114,D153,D181,D203,D242,D258,D288,D296)</f>
        <v>26932.500000000004</v>
      </c>
      <c r="L24" s="152">
        <f t="shared" ref="L24:M24" si="18">SUM(E53,E114,E153,E181,E203,E242,E258,E288,E296)</f>
        <v>26502.499999999996</v>
      </c>
      <c r="M24" s="152">
        <f t="shared" si="18"/>
        <v>26757</v>
      </c>
    </row>
    <row r="25" spans="1:31" ht="27.75" customHeight="1">
      <c r="A25" s="154"/>
      <c r="B25" s="130" t="s">
        <v>177</v>
      </c>
      <c r="C25" s="156"/>
      <c r="D25" s="126">
        <v>2</v>
      </c>
      <c r="E25" s="126">
        <v>7</v>
      </c>
      <c r="F25" s="126"/>
      <c r="G25" s="158">
        <f t="shared" si="7"/>
        <v>-7</v>
      </c>
      <c r="H25" s="158">
        <f t="shared" si="8"/>
        <v>0</v>
      </c>
      <c r="J25" s="159">
        <v>1031</v>
      </c>
      <c r="K25" s="31">
        <f>SUM(D115,D182,D204,D289,D297)</f>
        <v>18020.7</v>
      </c>
      <c r="L25" s="31">
        <f t="shared" ref="L25:M25" si="19">SUM(E115,E182,E204,E289,E297)</f>
        <v>19309</v>
      </c>
      <c r="M25" s="31">
        <f t="shared" si="19"/>
        <v>12969.599999999999</v>
      </c>
    </row>
    <row r="26" spans="1:31" s="34" customFormat="1" ht="27.75" customHeight="1">
      <c r="A26" s="154"/>
      <c r="B26" s="68" t="s">
        <v>128</v>
      </c>
      <c r="C26" s="121"/>
      <c r="D26" s="126">
        <v>12</v>
      </c>
      <c r="E26" s="126">
        <v>15</v>
      </c>
      <c r="F26" s="126">
        <v>6.5</v>
      </c>
      <c r="G26" s="127">
        <f t="shared" si="7"/>
        <v>-8.5</v>
      </c>
      <c r="H26" s="127">
        <f t="shared" si="8"/>
        <v>43.333333333333336</v>
      </c>
      <c r="I26" s="8"/>
      <c r="J26" s="159">
        <v>1032</v>
      </c>
      <c r="K26" s="31">
        <f>SUM(D190,)</f>
        <v>3103.4</v>
      </c>
      <c r="L26" s="31">
        <f t="shared" ref="L26:M26" si="20">SUM(E190,)</f>
        <v>2941.1</v>
      </c>
      <c r="M26" s="31">
        <f t="shared" si="20"/>
        <v>2993.2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ht="27.75" customHeight="1">
      <c r="A27" s="154"/>
      <c r="B27" s="68" t="s">
        <v>224</v>
      </c>
      <c r="C27" s="121"/>
      <c r="D27" s="126">
        <v>95.9</v>
      </c>
      <c r="E27" s="126">
        <v>99</v>
      </c>
      <c r="F27" s="126"/>
      <c r="G27" s="127">
        <f t="shared" si="7"/>
        <v>-99</v>
      </c>
      <c r="H27" s="127">
        <f t="shared" si="8"/>
        <v>0</v>
      </c>
      <c r="J27" s="159">
        <v>1033</v>
      </c>
      <c r="K27" s="31">
        <f>SUM(D191)</f>
        <v>682.7</v>
      </c>
      <c r="L27" s="31">
        <f t="shared" ref="L27:M27" si="21">SUM(E191)</f>
        <v>646.5</v>
      </c>
      <c r="M27" s="31">
        <f t="shared" si="21"/>
        <v>658.5</v>
      </c>
    </row>
    <row r="28" spans="1:31" s="34" customFormat="1" ht="27.75" customHeight="1">
      <c r="A28" s="154"/>
      <c r="B28" s="68" t="s">
        <v>127</v>
      </c>
      <c r="C28" s="121"/>
      <c r="D28" s="126"/>
      <c r="E28" s="126"/>
      <c r="F28" s="126">
        <v>15</v>
      </c>
      <c r="G28" s="127">
        <f t="shared" si="7"/>
        <v>15</v>
      </c>
      <c r="H28" s="228" t="e">
        <f t="shared" si="8"/>
        <v>#DIV/0!</v>
      </c>
      <c r="I28" s="25"/>
      <c r="J28" s="159">
        <v>1034</v>
      </c>
      <c r="K28" s="31"/>
      <c r="L28" s="31"/>
      <c r="M28" s="31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ht="27.75" customHeight="1">
      <c r="A29" s="154" t="s">
        <v>138</v>
      </c>
      <c r="B29" s="155" t="s">
        <v>2</v>
      </c>
      <c r="C29" s="156">
        <v>1022</v>
      </c>
      <c r="D29" s="157">
        <v>8548.7000000000007</v>
      </c>
      <c r="E29" s="157">
        <v>12225</v>
      </c>
      <c r="F29" s="157">
        <v>13252.1</v>
      </c>
      <c r="G29" s="158">
        <f t="shared" si="7"/>
        <v>1027.1000000000004</v>
      </c>
      <c r="H29" s="158">
        <f t="shared" si="8"/>
        <v>108.40163599182004</v>
      </c>
      <c r="J29" s="159">
        <v>1035</v>
      </c>
      <c r="K29" s="29">
        <f>SUM(D54,D122,D154,D192,D243,D259,)</f>
        <v>5125.7000000000007</v>
      </c>
      <c r="L29" s="8">
        <f t="shared" ref="L29:M29" si="22">SUM(E54,E122,E154,E192,E243,E259,)</f>
        <v>3605.9000000000005</v>
      </c>
      <c r="M29" s="8">
        <f t="shared" si="22"/>
        <v>10135.700000000001</v>
      </c>
    </row>
    <row r="30" spans="1:31" ht="27.75" customHeight="1">
      <c r="A30" s="154" t="s">
        <v>139</v>
      </c>
      <c r="B30" s="163" t="s">
        <v>3</v>
      </c>
      <c r="C30" s="156">
        <v>1023</v>
      </c>
      <c r="D30" s="157">
        <v>1737.9</v>
      </c>
      <c r="E30" s="157">
        <v>2689.5</v>
      </c>
      <c r="F30" s="157">
        <v>2665.7</v>
      </c>
      <c r="G30" s="158">
        <f t="shared" si="7"/>
        <v>-23.800000000000182</v>
      </c>
      <c r="H30" s="158">
        <f t="shared" si="8"/>
        <v>99.115077151886965</v>
      </c>
      <c r="K30" s="166"/>
      <c r="L30" s="166"/>
      <c r="M30" s="166"/>
    </row>
    <row r="31" spans="1:31" ht="27.75" customHeight="1">
      <c r="A31" s="154" t="s">
        <v>693</v>
      </c>
      <c r="B31" s="163" t="s">
        <v>4</v>
      </c>
      <c r="C31" s="156">
        <v>1024</v>
      </c>
      <c r="D31" s="157"/>
      <c r="E31" s="157"/>
      <c r="F31" s="157">
        <v>1579.5</v>
      </c>
      <c r="G31" s="158">
        <f t="shared" ref="G31" si="23">F31-E31</f>
        <v>1579.5</v>
      </c>
      <c r="H31" s="230" t="e">
        <f t="shared" ref="H31" si="24">(F31/E31)*100</f>
        <v>#DIV/0!</v>
      </c>
      <c r="K31" s="166"/>
      <c r="L31" s="166"/>
      <c r="M31" s="166"/>
    </row>
    <row r="32" spans="1:31" ht="27.75" customHeight="1">
      <c r="A32" s="154" t="s">
        <v>197</v>
      </c>
      <c r="B32" s="163" t="s">
        <v>140</v>
      </c>
      <c r="C32" s="156">
        <v>1025</v>
      </c>
      <c r="D32" s="157">
        <f>SUM(D33:D52)</f>
        <v>525.4</v>
      </c>
      <c r="E32" s="157">
        <f t="shared" ref="E32" si="25">SUM(E33:E52)</f>
        <v>656.2</v>
      </c>
      <c r="F32" s="157">
        <f>SUM(F33:F52)</f>
        <v>735.99999999999989</v>
      </c>
      <c r="G32" s="158">
        <f t="shared" si="7"/>
        <v>79.799999999999841</v>
      </c>
      <c r="H32" s="158">
        <f t="shared" si="8"/>
        <v>112.16092654678449</v>
      </c>
      <c r="J32" s="159">
        <v>9000</v>
      </c>
      <c r="K32" s="166">
        <f>K11+K18+K25</f>
        <v>41970.899999999994</v>
      </c>
      <c r="L32" s="166">
        <f t="shared" ref="L32:M32" si="26">L11+L18+L25</f>
        <v>33482.800000000003</v>
      </c>
      <c r="M32" s="166">
        <f t="shared" si="26"/>
        <v>63937.599999999999</v>
      </c>
    </row>
    <row r="33" spans="1:31" s="34" customFormat="1" ht="30.75" customHeight="1">
      <c r="A33" s="167"/>
      <c r="B33" s="68" t="s">
        <v>135</v>
      </c>
      <c r="C33" s="121"/>
      <c r="D33" s="126">
        <v>29.9</v>
      </c>
      <c r="E33" s="126">
        <v>30</v>
      </c>
      <c r="F33" s="126">
        <v>53.3</v>
      </c>
      <c r="G33" s="127">
        <f t="shared" si="7"/>
        <v>23.299999999999997</v>
      </c>
      <c r="H33" s="127">
        <f t="shared" si="8"/>
        <v>177.66666666666666</v>
      </c>
      <c r="I33" s="8"/>
      <c r="J33" s="159">
        <v>9010</v>
      </c>
      <c r="K33" s="166">
        <f>K12+K19+K26</f>
        <v>106578.9</v>
      </c>
      <c r="L33" s="166">
        <f t="shared" ref="L33:M33" si="27">L12+L19+L26</f>
        <v>161528.1</v>
      </c>
      <c r="M33" s="166">
        <f t="shared" si="27"/>
        <v>169488.7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s="34" customFormat="1" ht="27.75" customHeight="1">
      <c r="A34" s="167"/>
      <c r="B34" s="130" t="s">
        <v>141</v>
      </c>
      <c r="C34" s="132"/>
      <c r="D34" s="126">
        <v>51.1</v>
      </c>
      <c r="E34" s="126">
        <v>54</v>
      </c>
      <c r="F34" s="126">
        <v>107.5</v>
      </c>
      <c r="G34" s="127">
        <f t="shared" si="7"/>
        <v>53.5</v>
      </c>
      <c r="H34" s="127">
        <f t="shared" si="8"/>
        <v>199.07407407407408</v>
      </c>
      <c r="I34" s="8"/>
      <c r="J34" s="159">
        <v>9020</v>
      </c>
      <c r="K34" s="166">
        <f>K13+K20+K27</f>
        <v>22135.000000000004</v>
      </c>
      <c r="L34" s="166">
        <f t="shared" ref="L34:M34" si="28">L13+L20+L27</f>
        <v>35213.199999999997</v>
      </c>
      <c r="M34" s="166">
        <f t="shared" si="28"/>
        <v>35597.799999999996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ht="27.75" customHeight="1">
      <c r="A35" s="167"/>
      <c r="B35" s="125" t="s">
        <v>142</v>
      </c>
      <c r="C35" s="132"/>
      <c r="D35" s="126">
        <v>8</v>
      </c>
      <c r="E35" s="126">
        <v>8</v>
      </c>
      <c r="F35" s="126">
        <v>19.8</v>
      </c>
      <c r="G35" s="127">
        <f t="shared" si="7"/>
        <v>11.8</v>
      </c>
      <c r="H35" s="127">
        <f t="shared" si="8"/>
        <v>247.5</v>
      </c>
      <c r="I35" s="29"/>
      <c r="J35" s="159">
        <v>9030</v>
      </c>
      <c r="K35" s="166">
        <f>K14+K21+K28</f>
        <v>22353.8</v>
      </c>
      <c r="L35" s="166">
        <f t="shared" ref="L35:M35" si="29">L14+L21+L28</f>
        <v>24000</v>
      </c>
      <c r="M35" s="166">
        <f t="shared" si="29"/>
        <v>28332.6</v>
      </c>
    </row>
    <row r="36" spans="1:31" s="34" customFormat="1" ht="27.75" customHeight="1">
      <c r="A36" s="167"/>
      <c r="B36" s="125" t="s">
        <v>390</v>
      </c>
      <c r="C36" s="132"/>
      <c r="D36" s="126">
        <v>17.2</v>
      </c>
      <c r="E36" s="126">
        <v>15</v>
      </c>
      <c r="F36" s="126">
        <v>21.3</v>
      </c>
      <c r="G36" s="127">
        <f t="shared" si="7"/>
        <v>6.3000000000000007</v>
      </c>
      <c r="H36" s="127">
        <f t="shared" si="8"/>
        <v>142.00000000000003</v>
      </c>
      <c r="I36" s="8"/>
      <c r="J36" s="159">
        <v>9040</v>
      </c>
      <c r="K36" s="31">
        <f>K15+K22+K29</f>
        <v>6935.8000000000011</v>
      </c>
      <c r="L36" s="31">
        <f t="shared" ref="L36:M36" si="30">L15+L22+L29</f>
        <v>5939.6</v>
      </c>
      <c r="M36" s="31">
        <f t="shared" si="30"/>
        <v>13303.8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ht="27.75" customHeight="1">
      <c r="A37" s="167"/>
      <c r="B37" s="125" t="s">
        <v>258</v>
      </c>
      <c r="C37" s="132"/>
      <c r="D37" s="126">
        <v>9.8000000000000007</v>
      </c>
      <c r="E37" s="126">
        <v>7.5</v>
      </c>
      <c r="F37" s="126"/>
      <c r="G37" s="127">
        <f t="shared" si="7"/>
        <v>-7.5</v>
      </c>
      <c r="H37" s="127">
        <f t="shared" si="8"/>
        <v>0</v>
      </c>
      <c r="J37" s="159">
        <v>9050</v>
      </c>
      <c r="K37" s="152">
        <f>SUM(K32:K36)</f>
        <v>199974.39999999997</v>
      </c>
      <c r="L37" s="152">
        <f>SUM(L32:L36)</f>
        <v>260163.70000000004</v>
      </c>
      <c r="M37" s="152">
        <f>SUM(M32:M36)</f>
        <v>310660.5</v>
      </c>
    </row>
    <row r="38" spans="1:31" s="34" customFormat="1" ht="27.75" customHeight="1">
      <c r="A38" s="167"/>
      <c r="B38" s="68" t="s">
        <v>144</v>
      </c>
      <c r="C38" s="132"/>
      <c r="D38" s="126">
        <v>15.1</v>
      </c>
      <c r="E38" s="126">
        <v>12</v>
      </c>
      <c r="F38" s="126">
        <v>17.600000000000001</v>
      </c>
      <c r="G38" s="127">
        <f t="shared" si="7"/>
        <v>5.6000000000000014</v>
      </c>
      <c r="H38" s="127">
        <f t="shared" si="8"/>
        <v>146.66666666666669</v>
      </c>
      <c r="I38" s="8"/>
      <c r="J38" s="159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s="34" customFormat="1" ht="27.75" customHeight="1">
      <c r="A39" s="167"/>
      <c r="B39" s="130" t="s">
        <v>145</v>
      </c>
      <c r="C39" s="132"/>
      <c r="D39" s="126">
        <v>135.19999999999999</v>
      </c>
      <c r="E39" s="126">
        <v>150</v>
      </c>
      <c r="F39" s="126">
        <v>74.900000000000006</v>
      </c>
      <c r="G39" s="127">
        <f t="shared" si="7"/>
        <v>-75.099999999999994</v>
      </c>
      <c r="H39" s="127">
        <f t="shared" si="8"/>
        <v>49.933333333333337</v>
      </c>
      <c r="I39" s="8"/>
      <c r="J39" s="159"/>
      <c r="K39" s="168"/>
      <c r="L39" s="168"/>
      <c r="M39" s="16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1:31" ht="40.5" customHeight="1">
      <c r="A40" s="167"/>
      <c r="B40" s="68" t="s">
        <v>146</v>
      </c>
      <c r="C40" s="132"/>
      <c r="D40" s="126">
        <v>36.1</v>
      </c>
      <c r="E40" s="126">
        <v>30</v>
      </c>
      <c r="F40" s="126">
        <v>8.1999999999999993</v>
      </c>
      <c r="G40" s="127">
        <f t="shared" si="7"/>
        <v>-21.8</v>
      </c>
      <c r="H40" s="127">
        <f t="shared" si="8"/>
        <v>27.333333333333332</v>
      </c>
    </row>
    <row r="41" spans="1:31" ht="31.5" customHeight="1">
      <c r="A41" s="167"/>
      <c r="B41" s="68" t="s">
        <v>294</v>
      </c>
      <c r="C41" s="132"/>
      <c r="D41" s="126">
        <v>43.5</v>
      </c>
      <c r="E41" s="126"/>
      <c r="F41" s="126"/>
      <c r="G41" s="127">
        <f t="shared" si="7"/>
        <v>0</v>
      </c>
      <c r="H41" s="228" t="e">
        <f t="shared" si="8"/>
        <v>#DIV/0!</v>
      </c>
    </row>
    <row r="42" spans="1:31" ht="27.75" customHeight="1">
      <c r="A42" s="167"/>
      <c r="B42" s="130" t="s">
        <v>147</v>
      </c>
      <c r="C42" s="132"/>
      <c r="D42" s="126">
        <v>29.3</v>
      </c>
      <c r="E42" s="126">
        <v>30</v>
      </c>
      <c r="F42" s="126">
        <v>45.8</v>
      </c>
      <c r="G42" s="127">
        <f t="shared" si="7"/>
        <v>15.799999999999997</v>
      </c>
      <c r="H42" s="127">
        <f t="shared" si="8"/>
        <v>152.66666666666666</v>
      </c>
    </row>
    <row r="43" spans="1:31" ht="27.75" customHeight="1">
      <c r="A43" s="167"/>
      <c r="B43" s="130" t="s">
        <v>513</v>
      </c>
      <c r="C43" s="132"/>
      <c r="D43" s="126"/>
      <c r="E43" s="126">
        <v>25</v>
      </c>
      <c r="F43" s="126"/>
      <c r="G43" s="127">
        <f t="shared" si="7"/>
        <v>-25</v>
      </c>
      <c r="H43" s="127">
        <f t="shared" si="8"/>
        <v>0</v>
      </c>
    </row>
    <row r="44" spans="1:31" ht="27.75" customHeight="1">
      <c r="A44" s="167"/>
      <c r="B44" s="130" t="s">
        <v>517</v>
      </c>
      <c r="C44" s="132"/>
      <c r="D44" s="126"/>
      <c r="E44" s="126">
        <v>37.5</v>
      </c>
      <c r="F44" s="126">
        <v>129.30000000000001</v>
      </c>
      <c r="G44" s="127">
        <f t="shared" si="7"/>
        <v>91.800000000000011</v>
      </c>
      <c r="H44" s="127">
        <f t="shared" si="8"/>
        <v>344.80000000000007</v>
      </c>
    </row>
    <row r="45" spans="1:31" ht="27.75" customHeight="1">
      <c r="A45" s="167"/>
      <c r="B45" s="130" t="s">
        <v>515</v>
      </c>
      <c r="C45" s="132"/>
      <c r="D45" s="126"/>
      <c r="E45" s="126">
        <v>30</v>
      </c>
      <c r="F45" s="126"/>
      <c r="G45" s="127">
        <f t="shared" si="7"/>
        <v>-30</v>
      </c>
      <c r="H45" s="127">
        <f t="shared" si="8"/>
        <v>0</v>
      </c>
    </row>
    <row r="46" spans="1:31" ht="27.75" customHeight="1">
      <c r="A46" s="167"/>
      <c r="B46" s="130" t="s">
        <v>516</v>
      </c>
      <c r="C46" s="132"/>
      <c r="D46" s="126"/>
      <c r="E46" s="126">
        <v>80</v>
      </c>
      <c r="F46" s="126"/>
      <c r="G46" s="127">
        <f t="shared" si="7"/>
        <v>-80</v>
      </c>
      <c r="H46" s="127">
        <f t="shared" si="8"/>
        <v>0</v>
      </c>
    </row>
    <row r="47" spans="1:31" ht="27.75" customHeight="1">
      <c r="A47" s="167"/>
      <c r="B47" s="68" t="s">
        <v>136</v>
      </c>
      <c r="C47" s="132"/>
      <c r="D47" s="126">
        <v>83.7</v>
      </c>
      <c r="E47" s="126">
        <v>75</v>
      </c>
      <c r="F47" s="126">
        <v>92.2</v>
      </c>
      <c r="G47" s="127">
        <f t="shared" si="7"/>
        <v>17.200000000000003</v>
      </c>
      <c r="H47" s="127">
        <f t="shared" si="8"/>
        <v>122.93333333333334</v>
      </c>
    </row>
    <row r="48" spans="1:31" s="34" customFormat="1" ht="27.75" customHeight="1">
      <c r="A48" s="167"/>
      <c r="B48" s="68" t="s">
        <v>253</v>
      </c>
      <c r="C48" s="132"/>
      <c r="D48" s="126">
        <v>9.6</v>
      </c>
      <c r="E48" s="126">
        <v>10.5</v>
      </c>
      <c r="F48" s="126">
        <v>11.8</v>
      </c>
      <c r="G48" s="127">
        <f t="shared" si="7"/>
        <v>1.3000000000000007</v>
      </c>
      <c r="H48" s="127">
        <f t="shared" si="8"/>
        <v>112.38095238095238</v>
      </c>
      <c r="I48" s="8"/>
      <c r="J48" s="15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ht="27.75" customHeight="1">
      <c r="A49" s="167"/>
      <c r="B49" s="130" t="s">
        <v>151</v>
      </c>
      <c r="C49" s="132"/>
      <c r="D49" s="126">
        <v>11.9</v>
      </c>
      <c r="E49" s="126">
        <v>12</v>
      </c>
      <c r="F49" s="126">
        <v>29.3</v>
      </c>
      <c r="G49" s="127">
        <f t="shared" si="7"/>
        <v>17.3</v>
      </c>
      <c r="H49" s="127">
        <f t="shared" si="8"/>
        <v>244.16666666666669</v>
      </c>
      <c r="I49" s="29"/>
    </row>
    <row r="50" spans="1:31" ht="27.75" customHeight="1">
      <c r="A50" s="167"/>
      <c r="B50" s="130" t="s">
        <v>149</v>
      </c>
      <c r="C50" s="121"/>
      <c r="D50" s="126">
        <v>30</v>
      </c>
      <c r="E50" s="126">
        <v>36</v>
      </c>
      <c r="F50" s="126">
        <v>84.3</v>
      </c>
      <c r="G50" s="127">
        <f t="shared" si="7"/>
        <v>48.3</v>
      </c>
      <c r="H50" s="127">
        <f t="shared" si="8"/>
        <v>234.16666666666669</v>
      </c>
      <c r="I50" s="29"/>
    </row>
    <row r="51" spans="1:31" ht="27.75" customHeight="1">
      <c r="A51" s="167"/>
      <c r="B51" s="130" t="s">
        <v>296</v>
      </c>
      <c r="C51" s="121"/>
      <c r="D51" s="126">
        <v>10.7</v>
      </c>
      <c r="E51" s="126">
        <v>10.7</v>
      </c>
      <c r="F51" s="126">
        <v>6.4</v>
      </c>
      <c r="G51" s="127">
        <f t="shared" si="7"/>
        <v>-4.2999999999999989</v>
      </c>
      <c r="H51" s="127">
        <f t="shared" si="8"/>
        <v>59.813084112149539</v>
      </c>
    </row>
    <row r="52" spans="1:31" s="34" customFormat="1" ht="27.75" customHeight="1">
      <c r="A52" s="167"/>
      <c r="B52" s="130" t="s">
        <v>179</v>
      </c>
      <c r="C52" s="121"/>
      <c r="D52" s="126">
        <v>4.3</v>
      </c>
      <c r="E52" s="126">
        <v>3</v>
      </c>
      <c r="F52" s="126">
        <v>34.299999999999997</v>
      </c>
      <c r="G52" s="127">
        <f t="shared" si="7"/>
        <v>31.299999999999997</v>
      </c>
      <c r="H52" s="127">
        <f t="shared" si="8"/>
        <v>1143.3333333333333</v>
      </c>
      <c r="I52" s="8"/>
      <c r="J52" s="15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27.75" customHeight="1">
      <c r="A53" s="153" t="s">
        <v>87</v>
      </c>
      <c r="B53" s="253" t="s">
        <v>89</v>
      </c>
      <c r="C53" s="255">
        <v>1030</v>
      </c>
      <c r="D53" s="122">
        <f>SUM(D54)</f>
        <v>2599.7000000000003</v>
      </c>
      <c r="E53" s="122">
        <f t="shared" ref="E53:F53" si="31">SUM(E54)</f>
        <v>2356.8000000000002</v>
      </c>
      <c r="F53" s="122">
        <f t="shared" si="31"/>
        <v>6365.2</v>
      </c>
      <c r="G53" s="123">
        <f t="shared" si="7"/>
        <v>4008.3999999999996</v>
      </c>
      <c r="H53" s="123">
        <f t="shared" si="8"/>
        <v>270.07807196198235</v>
      </c>
    </row>
    <row r="54" spans="1:31" ht="27.75" customHeight="1">
      <c r="A54" s="154" t="s">
        <v>148</v>
      </c>
      <c r="B54" s="163" t="s">
        <v>89</v>
      </c>
      <c r="C54" s="156">
        <v>1035</v>
      </c>
      <c r="D54" s="157">
        <f>SUM(D55:D93)</f>
        <v>2599.7000000000003</v>
      </c>
      <c r="E54" s="157">
        <f>SUM(E55:E93)</f>
        <v>2356.8000000000002</v>
      </c>
      <c r="F54" s="157">
        <f>SUM(F55:F93)</f>
        <v>6365.2</v>
      </c>
      <c r="G54" s="123">
        <f t="shared" si="7"/>
        <v>4008.3999999999996</v>
      </c>
      <c r="H54" s="158">
        <f t="shared" si="8"/>
        <v>270.07807196198235</v>
      </c>
    </row>
    <row r="55" spans="1:31" ht="27.75" customHeight="1">
      <c r="A55" s="167"/>
      <c r="B55" s="130" t="s">
        <v>532</v>
      </c>
      <c r="C55" s="132"/>
      <c r="D55" s="126">
        <v>60.2</v>
      </c>
      <c r="E55" s="126"/>
      <c r="F55" s="126">
        <v>4</v>
      </c>
      <c r="G55" s="127">
        <f t="shared" si="7"/>
        <v>4</v>
      </c>
      <c r="H55" s="228" t="e">
        <f t="shared" si="8"/>
        <v>#DIV/0!</v>
      </c>
    </row>
    <row r="56" spans="1:31" ht="27.75" customHeight="1">
      <c r="A56" s="167"/>
      <c r="B56" s="130" t="s">
        <v>149</v>
      </c>
      <c r="C56" s="132"/>
      <c r="D56" s="126">
        <v>59.6</v>
      </c>
      <c r="E56" s="126">
        <v>55</v>
      </c>
      <c r="F56" s="126">
        <v>52.2</v>
      </c>
      <c r="G56" s="127">
        <f t="shared" si="7"/>
        <v>-2.7999999999999972</v>
      </c>
      <c r="H56" s="127">
        <f t="shared" si="8"/>
        <v>94.909090909090907</v>
      </c>
    </row>
    <row r="57" spans="1:31" s="34" customFormat="1" ht="27.75" customHeight="1">
      <c r="A57" s="167"/>
      <c r="B57" s="68" t="s">
        <v>134</v>
      </c>
      <c r="C57" s="132"/>
      <c r="D57" s="126">
        <v>54.2</v>
      </c>
      <c r="E57" s="126">
        <v>55</v>
      </c>
      <c r="F57" s="126">
        <v>98.5</v>
      </c>
      <c r="G57" s="127">
        <f t="shared" si="7"/>
        <v>43.5</v>
      </c>
      <c r="H57" s="127">
        <f t="shared" si="8"/>
        <v>179.09090909090909</v>
      </c>
      <c r="I57" s="8"/>
      <c r="J57" s="15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1:31" s="34" customFormat="1" ht="27.75" customHeight="1">
      <c r="A58" s="167"/>
      <c r="B58" s="68" t="s">
        <v>151</v>
      </c>
      <c r="C58" s="132"/>
      <c r="D58" s="126">
        <v>7.8</v>
      </c>
      <c r="E58" s="126">
        <v>7.5</v>
      </c>
      <c r="F58" s="126">
        <v>1.8</v>
      </c>
      <c r="G58" s="127">
        <f t="shared" si="7"/>
        <v>-5.7</v>
      </c>
      <c r="H58" s="127">
        <f t="shared" si="8"/>
        <v>24.000000000000004</v>
      </c>
      <c r="I58" s="8"/>
      <c r="J58" s="15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1:31" ht="27.75" customHeight="1">
      <c r="A59" s="167"/>
      <c r="B59" s="68" t="s">
        <v>210</v>
      </c>
      <c r="C59" s="132"/>
      <c r="D59" s="126">
        <v>200.7</v>
      </c>
      <c r="E59" s="126"/>
      <c r="F59" s="126"/>
      <c r="G59" s="127">
        <f t="shared" si="7"/>
        <v>0</v>
      </c>
      <c r="H59" s="228" t="e">
        <f t="shared" si="8"/>
        <v>#DIV/0!</v>
      </c>
    </row>
    <row r="60" spans="1:31" s="34" customFormat="1" ht="27.75" customHeight="1">
      <c r="A60" s="167"/>
      <c r="B60" s="68" t="s">
        <v>392</v>
      </c>
      <c r="C60" s="132"/>
      <c r="D60" s="126">
        <v>2.4</v>
      </c>
      <c r="E60" s="126"/>
      <c r="F60" s="126">
        <v>291.8</v>
      </c>
      <c r="G60" s="127">
        <f t="shared" si="7"/>
        <v>291.8</v>
      </c>
      <c r="H60" s="228" t="e">
        <f t="shared" si="8"/>
        <v>#DIV/0!</v>
      </c>
      <c r="I60" s="8"/>
      <c r="J60" s="15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ht="27.75" customHeight="1">
      <c r="A61" s="167"/>
      <c r="B61" s="130" t="s">
        <v>169</v>
      </c>
      <c r="C61" s="132"/>
      <c r="D61" s="126">
        <v>2.9</v>
      </c>
      <c r="E61" s="126">
        <v>3.5</v>
      </c>
      <c r="F61" s="126">
        <v>4.5999999999999996</v>
      </c>
      <c r="G61" s="127">
        <f t="shared" si="7"/>
        <v>1.0999999999999996</v>
      </c>
      <c r="H61" s="127">
        <f t="shared" si="8"/>
        <v>131.42857142857142</v>
      </c>
      <c r="I61" s="29"/>
    </row>
    <row r="62" spans="1:31" ht="27.75" customHeight="1">
      <c r="A62" s="167"/>
      <c r="B62" s="130" t="s">
        <v>152</v>
      </c>
      <c r="C62" s="132"/>
      <c r="D62" s="126">
        <v>852.9</v>
      </c>
      <c r="E62" s="126">
        <v>900</v>
      </c>
      <c r="F62" s="126">
        <v>2688.7</v>
      </c>
      <c r="G62" s="127">
        <f t="shared" si="7"/>
        <v>1788.6999999999998</v>
      </c>
      <c r="H62" s="127">
        <f t="shared" si="8"/>
        <v>298.74444444444441</v>
      </c>
    </row>
    <row r="63" spans="1:31" ht="27.75" customHeight="1">
      <c r="A63" s="167"/>
      <c r="B63" s="130" t="s">
        <v>672</v>
      </c>
      <c r="C63" s="132"/>
      <c r="D63" s="126"/>
      <c r="E63" s="126"/>
      <c r="F63" s="126">
        <v>25.8</v>
      </c>
      <c r="G63" s="127">
        <f t="shared" si="7"/>
        <v>25.8</v>
      </c>
      <c r="H63" s="228" t="e">
        <f t="shared" si="8"/>
        <v>#DIV/0!</v>
      </c>
    </row>
    <row r="64" spans="1:31" ht="27.75" customHeight="1">
      <c r="A64" s="167"/>
      <c r="B64" s="130" t="s">
        <v>452</v>
      </c>
      <c r="C64" s="132"/>
      <c r="D64" s="126"/>
      <c r="E64" s="126"/>
      <c r="F64" s="126">
        <v>378.7</v>
      </c>
      <c r="G64" s="127">
        <f t="shared" si="7"/>
        <v>378.7</v>
      </c>
      <c r="H64" s="228" t="e">
        <f t="shared" si="8"/>
        <v>#DIV/0!</v>
      </c>
    </row>
    <row r="65" spans="1:31" ht="27.75" customHeight="1">
      <c r="A65" s="167"/>
      <c r="B65" s="130" t="s">
        <v>153</v>
      </c>
      <c r="C65" s="132"/>
      <c r="D65" s="126">
        <v>9.9</v>
      </c>
      <c r="E65" s="126">
        <v>15</v>
      </c>
      <c r="F65" s="126"/>
      <c r="G65" s="127">
        <f t="shared" si="7"/>
        <v>-15</v>
      </c>
      <c r="H65" s="127">
        <f t="shared" si="8"/>
        <v>0</v>
      </c>
    </row>
    <row r="66" spans="1:31" ht="27.75" customHeight="1">
      <c r="A66" s="167"/>
      <c r="B66" s="130" t="s">
        <v>154</v>
      </c>
      <c r="C66" s="132"/>
      <c r="D66" s="126">
        <v>692.7</v>
      </c>
      <c r="E66" s="126">
        <v>750</v>
      </c>
      <c r="F66" s="126">
        <v>842.7</v>
      </c>
      <c r="G66" s="127">
        <f t="shared" si="7"/>
        <v>92.700000000000045</v>
      </c>
      <c r="H66" s="127">
        <f t="shared" si="8"/>
        <v>112.36000000000001</v>
      </c>
    </row>
    <row r="67" spans="1:31" ht="27.75" customHeight="1">
      <c r="A67" s="167"/>
      <c r="B67" s="133" t="s">
        <v>178</v>
      </c>
      <c r="C67" s="132"/>
      <c r="D67" s="126">
        <v>107.3</v>
      </c>
      <c r="E67" s="126">
        <v>157.5</v>
      </c>
      <c r="F67" s="126">
        <v>217.7</v>
      </c>
      <c r="G67" s="127">
        <f t="shared" si="7"/>
        <v>60.199999999999989</v>
      </c>
      <c r="H67" s="127">
        <f t="shared" si="8"/>
        <v>138.22222222222223</v>
      </c>
      <c r="I67" s="29"/>
      <c r="J67" s="169"/>
    </row>
    <row r="68" spans="1:31" ht="27.75" customHeight="1">
      <c r="A68" s="167"/>
      <c r="B68" s="170" t="s">
        <v>445</v>
      </c>
      <c r="C68" s="132"/>
      <c r="D68" s="126"/>
      <c r="E68" s="126">
        <v>30</v>
      </c>
      <c r="F68" s="126">
        <v>104.2</v>
      </c>
      <c r="G68" s="127">
        <f t="shared" si="7"/>
        <v>74.2</v>
      </c>
      <c r="H68" s="127">
        <f t="shared" si="8"/>
        <v>347.33333333333337</v>
      </c>
      <c r="J68" s="169"/>
    </row>
    <row r="69" spans="1:31" ht="27.75" customHeight="1">
      <c r="A69" s="167"/>
      <c r="B69" s="141" t="s">
        <v>255</v>
      </c>
      <c r="C69" s="132"/>
      <c r="D69" s="126">
        <v>186.8</v>
      </c>
      <c r="E69" s="126">
        <v>150</v>
      </c>
      <c r="F69" s="126">
        <v>483.5</v>
      </c>
      <c r="G69" s="127">
        <f t="shared" si="7"/>
        <v>333.5</v>
      </c>
      <c r="H69" s="127">
        <f t="shared" si="8"/>
        <v>322.33333333333331</v>
      </c>
      <c r="I69" s="29"/>
      <c r="J69" s="169"/>
    </row>
    <row r="70" spans="1:31" ht="27.75" customHeight="1">
      <c r="A70" s="167"/>
      <c r="B70" s="141" t="s">
        <v>519</v>
      </c>
      <c r="C70" s="132"/>
      <c r="D70" s="126">
        <v>4.5999999999999996</v>
      </c>
      <c r="E70" s="126"/>
      <c r="F70" s="126"/>
      <c r="G70" s="127">
        <f t="shared" si="7"/>
        <v>0</v>
      </c>
      <c r="H70" s="228" t="e">
        <f t="shared" si="8"/>
        <v>#DIV/0!</v>
      </c>
      <c r="I70" s="29"/>
      <c r="J70" s="169"/>
    </row>
    <row r="71" spans="1:31" ht="27.75" customHeight="1">
      <c r="A71" s="167"/>
      <c r="B71" s="68" t="s">
        <v>552</v>
      </c>
      <c r="C71" s="132"/>
      <c r="D71" s="126"/>
      <c r="E71" s="126"/>
      <c r="F71" s="126">
        <v>334.1</v>
      </c>
      <c r="G71" s="127">
        <f t="shared" si="7"/>
        <v>334.1</v>
      </c>
      <c r="H71" s="228" t="e">
        <f t="shared" si="8"/>
        <v>#DIV/0!</v>
      </c>
      <c r="J71" s="169"/>
    </row>
    <row r="72" spans="1:31" ht="27.75" customHeight="1">
      <c r="A72" s="167"/>
      <c r="B72" s="68" t="s">
        <v>256</v>
      </c>
      <c r="C72" s="132"/>
      <c r="D72" s="126">
        <v>101.6</v>
      </c>
      <c r="E72" s="126">
        <v>105</v>
      </c>
      <c r="F72" s="126">
        <v>215.3</v>
      </c>
      <c r="G72" s="127">
        <f t="shared" si="7"/>
        <v>110.30000000000001</v>
      </c>
      <c r="H72" s="127">
        <f t="shared" si="8"/>
        <v>205.04761904761907</v>
      </c>
      <c r="K72" s="147"/>
      <c r="M72" s="147"/>
    </row>
    <row r="73" spans="1:31" s="34" customFormat="1" ht="27.75" customHeight="1">
      <c r="A73" s="167"/>
      <c r="B73" s="68" t="s">
        <v>150</v>
      </c>
      <c r="C73" s="132"/>
      <c r="D73" s="126">
        <v>18.2</v>
      </c>
      <c r="E73" s="126">
        <v>37.5</v>
      </c>
      <c r="F73" s="126">
        <v>144</v>
      </c>
      <c r="G73" s="127">
        <f t="shared" si="7"/>
        <v>106.5</v>
      </c>
      <c r="H73" s="127">
        <f t="shared" si="8"/>
        <v>384</v>
      </c>
      <c r="I73" s="8"/>
      <c r="J73" s="15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1:31" ht="40.5" customHeight="1">
      <c r="A74" s="167"/>
      <c r="B74" s="134" t="s">
        <v>391</v>
      </c>
      <c r="C74" s="132"/>
      <c r="D74" s="126"/>
      <c r="E74" s="126"/>
      <c r="F74" s="126">
        <v>219.9</v>
      </c>
      <c r="G74" s="127">
        <f t="shared" si="7"/>
        <v>219.9</v>
      </c>
      <c r="H74" s="228" t="e">
        <f t="shared" si="8"/>
        <v>#DIV/0!</v>
      </c>
    </row>
    <row r="75" spans="1:31" s="34" customFormat="1" ht="27.75" customHeight="1">
      <c r="A75" s="167"/>
      <c r="B75" s="134" t="s">
        <v>137</v>
      </c>
      <c r="C75" s="132"/>
      <c r="D75" s="126">
        <v>39.1</v>
      </c>
      <c r="E75" s="126">
        <v>45</v>
      </c>
      <c r="F75" s="126">
        <v>68.7</v>
      </c>
      <c r="G75" s="127">
        <f t="shared" si="7"/>
        <v>23.700000000000003</v>
      </c>
      <c r="H75" s="127">
        <f t="shared" si="8"/>
        <v>152.66666666666669</v>
      </c>
      <c r="I75" s="8"/>
      <c r="J75" s="15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1:31" ht="27.75" customHeight="1">
      <c r="A76" s="167"/>
      <c r="B76" s="134" t="s">
        <v>533</v>
      </c>
      <c r="C76" s="132"/>
      <c r="D76" s="126">
        <v>91.7</v>
      </c>
      <c r="E76" s="126"/>
      <c r="F76" s="126"/>
      <c r="G76" s="127">
        <f t="shared" si="7"/>
        <v>0</v>
      </c>
      <c r="H76" s="228" t="e">
        <f t="shared" si="8"/>
        <v>#DIV/0!</v>
      </c>
    </row>
    <row r="77" spans="1:31" ht="27.75" customHeight="1">
      <c r="A77" s="167"/>
      <c r="B77" s="134" t="s">
        <v>534</v>
      </c>
      <c r="C77" s="132"/>
      <c r="D77" s="126">
        <v>21.8</v>
      </c>
      <c r="E77" s="126"/>
      <c r="F77" s="126"/>
      <c r="G77" s="127">
        <f t="shared" ref="G77:G93" si="32">F77-E77</f>
        <v>0</v>
      </c>
      <c r="H77" s="228" t="e">
        <f t="shared" ref="H77:H93" si="33">(F77/E77)*100</f>
        <v>#DIV/0!</v>
      </c>
    </row>
    <row r="78" spans="1:31" s="34" customFormat="1" ht="27.75" customHeight="1">
      <c r="A78" s="167"/>
      <c r="B78" s="133" t="s">
        <v>394</v>
      </c>
      <c r="C78" s="255"/>
      <c r="D78" s="129"/>
      <c r="E78" s="129"/>
      <c r="F78" s="129">
        <v>14.2</v>
      </c>
      <c r="G78" s="127">
        <f t="shared" si="32"/>
        <v>14.2</v>
      </c>
      <c r="H78" s="228" t="e">
        <f t="shared" si="33"/>
        <v>#DIV/0!</v>
      </c>
      <c r="I78" s="8"/>
      <c r="J78" s="15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1:31" ht="41.25" customHeight="1">
      <c r="A79" s="167"/>
      <c r="B79" s="134" t="s">
        <v>395</v>
      </c>
      <c r="C79" s="255"/>
      <c r="D79" s="129"/>
      <c r="E79" s="129"/>
      <c r="F79" s="129">
        <v>10</v>
      </c>
      <c r="G79" s="127">
        <f t="shared" si="32"/>
        <v>10</v>
      </c>
      <c r="H79" s="228" t="e">
        <f t="shared" si="33"/>
        <v>#DIV/0!</v>
      </c>
    </row>
    <row r="80" spans="1:31" ht="27.75" customHeight="1">
      <c r="A80" s="167"/>
      <c r="B80" s="133" t="s">
        <v>396</v>
      </c>
      <c r="C80" s="255"/>
      <c r="D80" s="129"/>
      <c r="E80" s="129"/>
      <c r="F80" s="129">
        <v>38</v>
      </c>
      <c r="G80" s="127">
        <f t="shared" si="32"/>
        <v>38</v>
      </c>
      <c r="H80" s="228" t="e">
        <f t="shared" si="33"/>
        <v>#DIV/0!</v>
      </c>
    </row>
    <row r="81" spans="1:31" ht="27.75" customHeight="1">
      <c r="A81" s="167"/>
      <c r="B81" s="130" t="s">
        <v>209</v>
      </c>
      <c r="C81" s="121"/>
      <c r="D81" s="126">
        <v>38.5</v>
      </c>
      <c r="E81" s="126">
        <v>45</v>
      </c>
      <c r="F81" s="126">
        <v>20</v>
      </c>
      <c r="G81" s="127">
        <f t="shared" si="32"/>
        <v>-25</v>
      </c>
      <c r="H81" s="127">
        <f t="shared" si="33"/>
        <v>44.444444444444443</v>
      </c>
    </row>
    <row r="82" spans="1:31" ht="27.75" customHeight="1">
      <c r="A82" s="167"/>
      <c r="B82" s="171" t="s">
        <v>443</v>
      </c>
      <c r="C82" s="121"/>
      <c r="D82" s="126"/>
      <c r="E82" s="126"/>
      <c r="F82" s="126">
        <v>9</v>
      </c>
      <c r="G82" s="127">
        <f t="shared" si="32"/>
        <v>9</v>
      </c>
      <c r="H82" s="228" t="e">
        <f t="shared" si="33"/>
        <v>#DIV/0!</v>
      </c>
    </row>
    <row r="83" spans="1:31" ht="27.75" customHeight="1">
      <c r="A83" s="167"/>
      <c r="B83" s="171" t="s">
        <v>535</v>
      </c>
      <c r="C83" s="121"/>
      <c r="D83" s="126">
        <v>4.9000000000000004</v>
      </c>
      <c r="E83" s="126"/>
      <c r="F83" s="126"/>
      <c r="G83" s="127">
        <f t="shared" si="32"/>
        <v>0</v>
      </c>
      <c r="H83" s="228" t="e">
        <f t="shared" si="33"/>
        <v>#DIV/0!</v>
      </c>
    </row>
    <row r="84" spans="1:31" ht="27.75" customHeight="1">
      <c r="A84" s="167"/>
      <c r="B84" s="171" t="s">
        <v>548</v>
      </c>
      <c r="C84" s="121"/>
      <c r="D84" s="126">
        <v>1.3</v>
      </c>
      <c r="E84" s="126"/>
      <c r="F84" s="126"/>
      <c r="G84" s="127">
        <f t="shared" si="32"/>
        <v>0</v>
      </c>
      <c r="H84" s="228" t="e">
        <f t="shared" si="33"/>
        <v>#DIV/0!</v>
      </c>
    </row>
    <row r="85" spans="1:31" ht="27.75" customHeight="1">
      <c r="A85" s="167"/>
      <c r="B85" s="171" t="s">
        <v>444</v>
      </c>
      <c r="C85" s="121"/>
      <c r="D85" s="126"/>
      <c r="E85" s="126"/>
      <c r="F85" s="126">
        <v>46.6</v>
      </c>
      <c r="G85" s="127">
        <f t="shared" si="32"/>
        <v>46.6</v>
      </c>
      <c r="H85" s="228" t="e">
        <f t="shared" si="33"/>
        <v>#DIV/0!</v>
      </c>
    </row>
    <row r="86" spans="1:31" s="34" customFormat="1" ht="27.75" customHeight="1">
      <c r="A86" s="167"/>
      <c r="B86" s="171" t="s">
        <v>455</v>
      </c>
      <c r="C86" s="121"/>
      <c r="D86" s="126"/>
      <c r="E86" s="126"/>
      <c r="F86" s="126">
        <v>0.8</v>
      </c>
      <c r="G86" s="127">
        <f t="shared" si="32"/>
        <v>0.8</v>
      </c>
      <c r="H86" s="228" t="e">
        <f t="shared" si="33"/>
        <v>#DIV/0!</v>
      </c>
      <c r="I86" s="8"/>
      <c r="J86" s="15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31" ht="27.75" customHeight="1">
      <c r="A87" s="167"/>
      <c r="B87" s="133" t="s">
        <v>377</v>
      </c>
      <c r="C87" s="121"/>
      <c r="D87" s="126"/>
      <c r="E87" s="126"/>
      <c r="F87" s="126">
        <v>9.9</v>
      </c>
      <c r="G87" s="127">
        <f t="shared" si="32"/>
        <v>9.9</v>
      </c>
      <c r="H87" s="228" t="e">
        <f t="shared" si="33"/>
        <v>#DIV/0!</v>
      </c>
    </row>
    <row r="88" spans="1:31" ht="27.75" customHeight="1">
      <c r="A88" s="167"/>
      <c r="B88" s="170" t="s">
        <v>456</v>
      </c>
      <c r="C88" s="121"/>
      <c r="D88" s="126">
        <v>12.3</v>
      </c>
      <c r="E88" s="126"/>
      <c r="F88" s="126">
        <v>3.5</v>
      </c>
      <c r="G88" s="127">
        <f t="shared" si="32"/>
        <v>3.5</v>
      </c>
      <c r="H88" s="228" t="e">
        <f t="shared" si="33"/>
        <v>#DIV/0!</v>
      </c>
    </row>
    <row r="89" spans="1:31" s="34" customFormat="1" ht="44.25" customHeight="1">
      <c r="A89" s="167"/>
      <c r="B89" s="172" t="s">
        <v>670</v>
      </c>
      <c r="C89" s="121"/>
      <c r="D89" s="126"/>
      <c r="E89" s="126"/>
      <c r="F89" s="126">
        <v>13</v>
      </c>
      <c r="G89" s="127">
        <f t="shared" si="32"/>
        <v>13</v>
      </c>
      <c r="H89" s="228" t="e">
        <f t="shared" si="33"/>
        <v>#DIV/0!</v>
      </c>
      <c r="I89" s="8"/>
      <c r="J89" s="15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s="34" customFormat="1" ht="31.5" customHeight="1">
      <c r="A90" s="167"/>
      <c r="B90" s="172" t="s">
        <v>671</v>
      </c>
      <c r="C90" s="121"/>
      <c r="D90" s="126"/>
      <c r="E90" s="126"/>
      <c r="F90" s="126">
        <v>24</v>
      </c>
      <c r="G90" s="127">
        <f t="shared" si="32"/>
        <v>24</v>
      </c>
      <c r="H90" s="228" t="e">
        <f t="shared" si="33"/>
        <v>#DIV/0!</v>
      </c>
      <c r="I90" s="8"/>
      <c r="J90" s="1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39" customHeight="1">
      <c r="A91" s="167"/>
      <c r="B91" s="172" t="s">
        <v>549</v>
      </c>
      <c r="C91" s="121"/>
      <c r="D91" s="126">
        <v>12.3</v>
      </c>
      <c r="E91" s="126"/>
      <c r="F91" s="126"/>
      <c r="G91" s="127">
        <f t="shared" si="32"/>
        <v>0</v>
      </c>
      <c r="H91" s="228" t="e">
        <f t="shared" si="33"/>
        <v>#DIV/0!</v>
      </c>
    </row>
    <row r="92" spans="1:31" ht="35.25" customHeight="1">
      <c r="A92" s="167"/>
      <c r="B92" s="172" t="s">
        <v>538</v>
      </c>
      <c r="C92" s="121"/>
      <c r="D92" s="126">
        <v>15.2</v>
      </c>
      <c r="E92" s="126"/>
      <c r="F92" s="126"/>
      <c r="G92" s="127">
        <f t="shared" si="32"/>
        <v>0</v>
      </c>
      <c r="H92" s="228" t="e">
        <f t="shared" si="33"/>
        <v>#DIV/0!</v>
      </c>
    </row>
    <row r="93" spans="1:31" ht="30" customHeight="1">
      <c r="A93" s="167"/>
      <c r="B93" s="171" t="s">
        <v>295</v>
      </c>
      <c r="C93" s="132"/>
      <c r="D93" s="126">
        <v>0.8</v>
      </c>
      <c r="E93" s="126">
        <v>0.8</v>
      </c>
      <c r="F93" s="126"/>
      <c r="G93" s="127">
        <f t="shared" si="32"/>
        <v>-0.8</v>
      </c>
      <c r="H93" s="127">
        <f t="shared" si="33"/>
        <v>0</v>
      </c>
    </row>
    <row r="94" spans="1:31" ht="42" customHeight="1">
      <c r="A94" s="255" t="s">
        <v>90</v>
      </c>
      <c r="B94" s="164" t="s">
        <v>211</v>
      </c>
      <c r="C94" s="255"/>
      <c r="D94" s="122">
        <f>D96</f>
        <v>4113.8</v>
      </c>
      <c r="E94" s="122">
        <f>E96</f>
        <v>0</v>
      </c>
      <c r="F94" s="122">
        <f>F96</f>
        <v>17788.899999999998</v>
      </c>
      <c r="G94" s="123">
        <f t="shared" ref="G94:G102" si="34">F94-E94</f>
        <v>17788.899999999998</v>
      </c>
      <c r="H94" s="229" t="e">
        <f t="shared" ref="H94:H102" si="35">(F94/E94)*100</f>
        <v>#DIV/0!</v>
      </c>
    </row>
    <row r="95" spans="1:31" ht="31.5" customHeight="1">
      <c r="A95" s="120"/>
      <c r="B95" s="151" t="s">
        <v>82</v>
      </c>
      <c r="C95" s="121"/>
      <c r="D95" s="126"/>
      <c r="E95" s="126"/>
      <c r="F95" s="126"/>
      <c r="G95" s="158"/>
      <c r="H95" s="228"/>
    </row>
    <row r="96" spans="1:31" ht="30.75" customHeight="1">
      <c r="A96" s="153" t="s">
        <v>91</v>
      </c>
      <c r="B96" s="252" t="s">
        <v>86</v>
      </c>
      <c r="C96" s="255">
        <v>1010</v>
      </c>
      <c r="D96" s="122">
        <f>D97</f>
        <v>4113.8</v>
      </c>
      <c r="E96" s="122">
        <f>E97</f>
        <v>0</v>
      </c>
      <c r="F96" s="122">
        <f>F97</f>
        <v>17788.899999999998</v>
      </c>
      <c r="G96" s="123">
        <f t="shared" si="34"/>
        <v>17788.899999999998</v>
      </c>
      <c r="H96" s="229" t="e">
        <f t="shared" si="35"/>
        <v>#DIV/0!</v>
      </c>
    </row>
    <row r="97" spans="1:31" ht="26.25" customHeight="1">
      <c r="A97" s="154" t="s">
        <v>156</v>
      </c>
      <c r="B97" s="155" t="s">
        <v>123</v>
      </c>
      <c r="C97" s="156">
        <v>1011</v>
      </c>
      <c r="D97" s="157">
        <f>SUM(D98:D99)</f>
        <v>4113.8</v>
      </c>
      <c r="E97" s="157">
        <f>SUM(E98:E98)</f>
        <v>0</v>
      </c>
      <c r="F97" s="157">
        <f>SUM(F98:F99)</f>
        <v>17788.899999999998</v>
      </c>
      <c r="G97" s="158">
        <f t="shared" si="34"/>
        <v>17788.899999999998</v>
      </c>
      <c r="H97" s="230" t="e">
        <f t="shared" si="35"/>
        <v>#DIV/0!</v>
      </c>
    </row>
    <row r="98" spans="1:31" ht="26.25" customHeight="1">
      <c r="A98" s="167"/>
      <c r="B98" s="68" t="s">
        <v>124</v>
      </c>
      <c r="C98" s="132"/>
      <c r="D98" s="126">
        <v>2212.4</v>
      </c>
      <c r="E98" s="126"/>
      <c r="F98" s="126">
        <v>17160.599999999999</v>
      </c>
      <c r="G98" s="173">
        <f t="shared" si="34"/>
        <v>17160.599999999999</v>
      </c>
      <c r="H98" s="228" t="e">
        <f t="shared" si="35"/>
        <v>#DIV/0!</v>
      </c>
    </row>
    <row r="99" spans="1:31" s="34" customFormat="1" ht="26.25" customHeight="1">
      <c r="A99" s="167"/>
      <c r="B99" s="134" t="s">
        <v>125</v>
      </c>
      <c r="C99" s="132"/>
      <c r="D99" s="126">
        <v>1901.4</v>
      </c>
      <c r="E99" s="126"/>
      <c r="F99" s="126">
        <v>628.29999999999995</v>
      </c>
      <c r="G99" s="173">
        <f>F99-E99</f>
        <v>628.29999999999995</v>
      </c>
      <c r="H99" s="228" t="e">
        <f>(F99/E99)*100</f>
        <v>#DIV/0!</v>
      </c>
      <c r="I99" s="8"/>
      <c r="J99" s="15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:31" s="36" customFormat="1" ht="27.75" customHeight="1">
      <c r="A100" s="153" t="s">
        <v>220</v>
      </c>
      <c r="B100" s="176" t="s">
        <v>155</v>
      </c>
      <c r="C100" s="255"/>
      <c r="D100" s="122">
        <f>D102+D110+D114</f>
        <v>1702.6</v>
      </c>
      <c r="E100" s="122">
        <f>E102+E110+E114</f>
        <v>1631.3</v>
      </c>
      <c r="F100" s="122">
        <f>F102+F110+F114</f>
        <v>4213.7000000000007</v>
      </c>
      <c r="G100" s="123">
        <f t="shared" si="34"/>
        <v>2582.4000000000005</v>
      </c>
      <c r="H100" s="123">
        <f t="shared" si="35"/>
        <v>258.30319377183849</v>
      </c>
      <c r="I100" s="168">
        <v>170.2</v>
      </c>
      <c r="J100" s="15"/>
      <c r="K100" s="8">
        <v>60.8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:31" ht="27.75" customHeight="1">
      <c r="A101" s="153"/>
      <c r="B101" s="175" t="s">
        <v>82</v>
      </c>
      <c r="C101" s="121"/>
      <c r="D101" s="138"/>
      <c r="E101" s="138"/>
      <c r="F101" s="138"/>
      <c r="G101" s="123"/>
      <c r="H101" s="123"/>
    </row>
    <row r="102" spans="1:31" ht="27.75" customHeight="1">
      <c r="A102" s="153" t="s">
        <v>187</v>
      </c>
      <c r="B102" s="176" t="s">
        <v>86</v>
      </c>
      <c r="C102" s="255">
        <v>1010</v>
      </c>
      <c r="D102" s="122">
        <f>D103</f>
        <v>59.9</v>
      </c>
      <c r="E102" s="122">
        <f>E103</f>
        <v>37.5</v>
      </c>
      <c r="F102" s="122">
        <f>F103</f>
        <v>774.2</v>
      </c>
      <c r="G102" s="123">
        <f t="shared" si="34"/>
        <v>736.7</v>
      </c>
      <c r="H102" s="123">
        <f t="shared" si="35"/>
        <v>2064.5333333333333</v>
      </c>
    </row>
    <row r="103" spans="1:31" ht="27.75" customHeight="1">
      <c r="A103" s="154" t="s">
        <v>188</v>
      </c>
      <c r="B103" s="165" t="s">
        <v>157</v>
      </c>
      <c r="C103" s="156">
        <v>1011</v>
      </c>
      <c r="D103" s="157">
        <f>SUM(D104:D109)</f>
        <v>59.9</v>
      </c>
      <c r="E103" s="157">
        <f>SUM(E104:E109)</f>
        <v>37.5</v>
      </c>
      <c r="F103" s="157">
        <f>SUM(F104:F109)</f>
        <v>774.2</v>
      </c>
      <c r="G103" s="158">
        <f t="shared" ref="G103:G166" si="36">F103-E103</f>
        <v>736.7</v>
      </c>
      <c r="H103" s="123">
        <f t="shared" ref="H103:H166" si="37">(F103/E103)*100</f>
        <v>2064.5333333333333</v>
      </c>
    </row>
    <row r="104" spans="1:31" ht="27.75" customHeight="1">
      <c r="A104" s="162"/>
      <c r="B104" s="133" t="s">
        <v>550</v>
      </c>
      <c r="C104" s="121"/>
      <c r="D104" s="126">
        <v>12.8</v>
      </c>
      <c r="E104" s="126"/>
      <c r="F104" s="126"/>
      <c r="G104" s="127">
        <f t="shared" si="36"/>
        <v>0</v>
      </c>
      <c r="H104" s="228" t="e">
        <f t="shared" si="37"/>
        <v>#DIV/0!</v>
      </c>
    </row>
    <row r="105" spans="1:31" s="34" customFormat="1" ht="27.75" customHeight="1">
      <c r="A105" s="162"/>
      <c r="B105" s="133" t="s">
        <v>127</v>
      </c>
      <c r="C105" s="121"/>
      <c r="D105" s="126">
        <v>2.1</v>
      </c>
      <c r="E105" s="126"/>
      <c r="F105" s="126">
        <v>239.6</v>
      </c>
      <c r="G105" s="127">
        <f t="shared" si="36"/>
        <v>239.6</v>
      </c>
      <c r="H105" s="228" t="e">
        <f t="shared" si="37"/>
        <v>#DIV/0!</v>
      </c>
      <c r="I105" s="8"/>
      <c r="J105" s="15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:31" s="34" customFormat="1" ht="27.75" customHeight="1">
      <c r="A106" s="162"/>
      <c r="B106" s="133" t="s">
        <v>224</v>
      </c>
      <c r="C106" s="177"/>
      <c r="D106" s="126"/>
      <c r="E106" s="126"/>
      <c r="F106" s="126">
        <v>154.6</v>
      </c>
      <c r="G106" s="127">
        <f t="shared" si="36"/>
        <v>154.6</v>
      </c>
      <c r="H106" s="228" t="e">
        <f t="shared" si="37"/>
        <v>#DIV/0!</v>
      </c>
      <c r="I106" s="8"/>
      <c r="J106" s="15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31" s="34" customFormat="1" ht="27.75" customHeight="1">
      <c r="A107" s="162"/>
      <c r="B107" s="133" t="s">
        <v>126</v>
      </c>
      <c r="C107" s="177"/>
      <c r="D107" s="126">
        <v>30</v>
      </c>
      <c r="E107" s="126">
        <v>22.5</v>
      </c>
      <c r="F107" s="126">
        <v>175</v>
      </c>
      <c r="G107" s="127">
        <f t="shared" si="36"/>
        <v>152.5</v>
      </c>
      <c r="H107" s="127">
        <f t="shared" si="37"/>
        <v>777.77777777777771</v>
      </c>
      <c r="I107" s="8"/>
      <c r="J107" s="15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:31" ht="27.75" customHeight="1">
      <c r="A108" s="162"/>
      <c r="B108" s="133" t="s">
        <v>129</v>
      </c>
      <c r="C108" s="177"/>
      <c r="D108" s="126"/>
      <c r="E108" s="126"/>
      <c r="F108" s="126">
        <v>120</v>
      </c>
      <c r="G108" s="127">
        <f t="shared" si="36"/>
        <v>120</v>
      </c>
      <c r="H108" s="228" t="e">
        <f t="shared" si="37"/>
        <v>#DIV/0!</v>
      </c>
    </row>
    <row r="109" spans="1:31" s="34" customFormat="1" ht="25.5" customHeight="1">
      <c r="A109" s="162"/>
      <c r="B109" s="133" t="s">
        <v>130</v>
      </c>
      <c r="C109" s="177"/>
      <c r="D109" s="126">
        <v>15</v>
      </c>
      <c r="E109" s="126">
        <v>15</v>
      </c>
      <c r="F109" s="126">
        <v>85</v>
      </c>
      <c r="G109" s="127">
        <f t="shared" si="36"/>
        <v>70</v>
      </c>
      <c r="H109" s="127">
        <f t="shared" si="37"/>
        <v>566.66666666666674</v>
      </c>
      <c r="I109" s="8"/>
      <c r="J109" s="15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:31" ht="23.25" customHeight="1">
      <c r="A110" s="153" t="s">
        <v>189</v>
      </c>
      <c r="B110" s="176" t="s">
        <v>88</v>
      </c>
      <c r="C110" s="255">
        <v>1020</v>
      </c>
      <c r="D110" s="122">
        <f>D111</f>
        <v>49.9</v>
      </c>
      <c r="E110" s="122">
        <f>E111</f>
        <v>37</v>
      </c>
      <c r="F110" s="122">
        <f>F111</f>
        <v>1.9</v>
      </c>
      <c r="G110" s="123">
        <f t="shared" si="36"/>
        <v>-35.1</v>
      </c>
      <c r="H110" s="123">
        <f t="shared" si="37"/>
        <v>5.1351351351351351</v>
      </c>
    </row>
    <row r="111" spans="1:31" ht="27" customHeight="1">
      <c r="A111" s="154" t="s">
        <v>212</v>
      </c>
      <c r="B111" s="163" t="s">
        <v>140</v>
      </c>
      <c r="C111" s="156">
        <v>1025</v>
      </c>
      <c r="D111" s="157">
        <f>D112+D113</f>
        <v>49.9</v>
      </c>
      <c r="E111" s="157">
        <f>E112+E113</f>
        <v>37</v>
      </c>
      <c r="F111" s="157">
        <f>F112+F113</f>
        <v>1.9</v>
      </c>
      <c r="G111" s="158">
        <f t="shared" si="36"/>
        <v>-35.1</v>
      </c>
      <c r="H111" s="123">
        <f t="shared" si="37"/>
        <v>5.1351351351351351</v>
      </c>
    </row>
    <row r="112" spans="1:31" ht="27" customHeight="1">
      <c r="A112" s="167"/>
      <c r="B112" s="125" t="s">
        <v>169</v>
      </c>
      <c r="C112" s="121"/>
      <c r="D112" s="126">
        <v>1</v>
      </c>
      <c r="E112" s="126">
        <v>1</v>
      </c>
      <c r="F112" s="126">
        <v>1.9</v>
      </c>
      <c r="G112" s="127">
        <f t="shared" si="36"/>
        <v>0.89999999999999991</v>
      </c>
      <c r="H112" s="123">
        <f t="shared" si="37"/>
        <v>190</v>
      </c>
    </row>
    <row r="113" spans="1:31" ht="27" customHeight="1">
      <c r="A113" s="167"/>
      <c r="B113" s="125" t="s">
        <v>378</v>
      </c>
      <c r="C113" s="121"/>
      <c r="D113" s="126">
        <v>48.9</v>
      </c>
      <c r="E113" s="126">
        <v>36</v>
      </c>
      <c r="F113" s="126"/>
      <c r="G113" s="127">
        <f t="shared" si="36"/>
        <v>-36</v>
      </c>
      <c r="H113" s="123">
        <f t="shared" si="37"/>
        <v>0</v>
      </c>
    </row>
    <row r="114" spans="1:31" ht="27" customHeight="1">
      <c r="A114" s="153" t="s">
        <v>190</v>
      </c>
      <c r="B114" s="253" t="s">
        <v>89</v>
      </c>
      <c r="C114" s="255">
        <v>1030</v>
      </c>
      <c r="D114" s="122">
        <f>D115+D122</f>
        <v>1592.8</v>
      </c>
      <c r="E114" s="122">
        <f>E115+E122</f>
        <v>1556.8</v>
      </c>
      <c r="F114" s="122">
        <f>F115+F122</f>
        <v>3437.6000000000004</v>
      </c>
      <c r="G114" s="123">
        <f t="shared" si="36"/>
        <v>1880.8000000000004</v>
      </c>
      <c r="H114" s="123">
        <f t="shared" si="37"/>
        <v>220.8119218910586</v>
      </c>
    </row>
    <row r="115" spans="1:31" ht="27" customHeight="1">
      <c r="A115" s="154" t="s">
        <v>191</v>
      </c>
      <c r="B115" s="163" t="s">
        <v>123</v>
      </c>
      <c r="C115" s="156">
        <v>1031</v>
      </c>
      <c r="D115" s="157">
        <f>SUM(D116:D121)</f>
        <v>895.8</v>
      </c>
      <c r="E115" s="157">
        <f>SUM(E116:E121)</f>
        <v>955.3</v>
      </c>
      <c r="F115" s="157">
        <f>SUM(F116:F121)</f>
        <v>408.79999999999995</v>
      </c>
      <c r="G115" s="157">
        <f t="shared" si="36"/>
        <v>-546.5</v>
      </c>
      <c r="H115" s="157">
        <f t="shared" si="37"/>
        <v>42.792839945566833</v>
      </c>
    </row>
    <row r="116" spans="1:31" ht="27" customHeight="1">
      <c r="A116" s="162"/>
      <c r="B116" s="130" t="s">
        <v>159</v>
      </c>
      <c r="C116" s="121"/>
      <c r="D116" s="120"/>
      <c r="E116" s="178"/>
      <c r="F116" s="178">
        <v>181.1</v>
      </c>
      <c r="G116" s="127">
        <f t="shared" si="36"/>
        <v>181.1</v>
      </c>
      <c r="H116" s="228" t="e">
        <f t="shared" si="37"/>
        <v>#DIV/0!</v>
      </c>
      <c r="I116" s="29">
        <f>F116+F186+F187+F188+F189+F209</f>
        <v>12025.8</v>
      </c>
    </row>
    <row r="117" spans="1:31" ht="27" customHeight="1">
      <c r="A117" s="162"/>
      <c r="B117" s="133" t="s">
        <v>161</v>
      </c>
      <c r="C117" s="121"/>
      <c r="D117" s="179">
        <v>365.2</v>
      </c>
      <c r="E117" s="178">
        <v>340</v>
      </c>
      <c r="F117" s="178">
        <v>187.3</v>
      </c>
      <c r="G117" s="127">
        <f t="shared" si="36"/>
        <v>-152.69999999999999</v>
      </c>
      <c r="H117" s="127">
        <f t="shared" si="37"/>
        <v>55.088235294117652</v>
      </c>
      <c r="I117" s="29"/>
    </row>
    <row r="118" spans="1:31" ht="27" customHeight="1">
      <c r="A118" s="162"/>
      <c r="B118" s="133" t="s">
        <v>160</v>
      </c>
      <c r="C118" s="121"/>
      <c r="D118" s="179">
        <v>70.599999999999994</v>
      </c>
      <c r="E118" s="178">
        <v>60</v>
      </c>
      <c r="F118" s="178"/>
      <c r="G118" s="127">
        <f t="shared" si="36"/>
        <v>-60</v>
      </c>
      <c r="H118" s="127">
        <f t="shared" si="37"/>
        <v>0</v>
      </c>
      <c r="I118" s="29"/>
    </row>
    <row r="119" spans="1:31" s="40" customFormat="1" ht="24.75" customHeight="1">
      <c r="A119" s="162"/>
      <c r="B119" s="133" t="s">
        <v>453</v>
      </c>
      <c r="C119" s="121"/>
      <c r="D119" s="126">
        <v>460</v>
      </c>
      <c r="E119" s="126">
        <v>555</v>
      </c>
      <c r="F119" s="126"/>
      <c r="G119" s="127">
        <f t="shared" si="36"/>
        <v>-555</v>
      </c>
      <c r="H119" s="127">
        <f t="shared" si="37"/>
        <v>0</v>
      </c>
      <c r="I119" s="8"/>
      <c r="J119" s="15"/>
    </row>
    <row r="120" spans="1:31" ht="24.75" customHeight="1">
      <c r="A120" s="162"/>
      <c r="B120" s="133" t="s">
        <v>43</v>
      </c>
      <c r="C120" s="120"/>
      <c r="D120" s="126"/>
      <c r="E120" s="126">
        <v>0.3</v>
      </c>
      <c r="F120" s="126"/>
      <c r="G120" s="127">
        <f t="shared" si="36"/>
        <v>-0.3</v>
      </c>
      <c r="H120" s="127">
        <f t="shared" si="37"/>
        <v>0</v>
      </c>
    </row>
    <row r="121" spans="1:31" ht="24.75" customHeight="1">
      <c r="A121" s="162"/>
      <c r="B121" s="68" t="s">
        <v>382</v>
      </c>
      <c r="C121" s="132"/>
      <c r="D121" s="126"/>
      <c r="E121" s="126"/>
      <c r="F121" s="126">
        <v>40.4</v>
      </c>
      <c r="G121" s="127">
        <f t="shared" si="36"/>
        <v>40.4</v>
      </c>
      <c r="H121" s="228" t="e">
        <f t="shared" si="37"/>
        <v>#DIV/0!</v>
      </c>
    </row>
    <row r="122" spans="1:31" ht="24.75" customHeight="1">
      <c r="A122" s="154" t="s">
        <v>384</v>
      </c>
      <c r="B122" s="163" t="s">
        <v>89</v>
      </c>
      <c r="C122" s="156">
        <v>1035</v>
      </c>
      <c r="D122" s="126">
        <f>SUM(D123:D150)</f>
        <v>697</v>
      </c>
      <c r="E122" s="126">
        <f t="shared" ref="E122:F122" si="38">SUM(E123:E150)</f>
        <v>601.5</v>
      </c>
      <c r="F122" s="126">
        <f t="shared" si="38"/>
        <v>3028.8</v>
      </c>
      <c r="G122" s="127">
        <f t="shared" si="36"/>
        <v>2427.3000000000002</v>
      </c>
      <c r="H122" s="127">
        <f t="shared" si="37"/>
        <v>503.54114713216961</v>
      </c>
    </row>
    <row r="123" spans="1:31" ht="24.75" customHeight="1">
      <c r="A123" s="154"/>
      <c r="B123" s="133" t="s">
        <v>142</v>
      </c>
      <c r="C123" s="156"/>
      <c r="D123" s="126"/>
      <c r="E123" s="126"/>
      <c r="F123" s="126">
        <v>0.7</v>
      </c>
      <c r="G123" s="127">
        <f t="shared" si="36"/>
        <v>0.7</v>
      </c>
      <c r="H123" s="228" t="e">
        <f t="shared" si="37"/>
        <v>#DIV/0!</v>
      </c>
    </row>
    <row r="124" spans="1:31" ht="24.75" customHeight="1">
      <c r="A124" s="162"/>
      <c r="B124" s="134" t="s">
        <v>385</v>
      </c>
      <c r="C124" s="132"/>
      <c r="D124" s="126"/>
      <c r="E124" s="126"/>
      <c r="F124" s="126">
        <v>0.5</v>
      </c>
      <c r="G124" s="127">
        <f t="shared" si="36"/>
        <v>0.5</v>
      </c>
      <c r="H124" s="228" t="e">
        <f t="shared" si="37"/>
        <v>#DIV/0!</v>
      </c>
    </row>
    <row r="125" spans="1:31" s="34" customFormat="1" ht="24.75" customHeight="1">
      <c r="A125" s="162"/>
      <c r="B125" s="130" t="s">
        <v>383</v>
      </c>
      <c r="C125" s="120"/>
      <c r="D125" s="126"/>
      <c r="E125" s="126"/>
      <c r="F125" s="126">
        <v>2</v>
      </c>
      <c r="G125" s="127">
        <f t="shared" si="36"/>
        <v>2</v>
      </c>
      <c r="H125" s="228" t="e">
        <f t="shared" si="37"/>
        <v>#DIV/0!</v>
      </c>
      <c r="I125" s="8"/>
      <c r="J125" s="15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:31" ht="24.75" customHeight="1">
      <c r="A126" s="162"/>
      <c r="B126" s="133" t="s">
        <v>381</v>
      </c>
      <c r="C126" s="121"/>
      <c r="D126" s="126"/>
      <c r="E126" s="126"/>
      <c r="F126" s="126">
        <v>10</v>
      </c>
      <c r="G126" s="127">
        <f t="shared" si="36"/>
        <v>10</v>
      </c>
      <c r="H126" s="228" t="e">
        <f t="shared" si="37"/>
        <v>#DIV/0!</v>
      </c>
    </row>
    <row r="127" spans="1:31" ht="24.75" customHeight="1">
      <c r="A127" s="162"/>
      <c r="B127" s="133" t="s">
        <v>387</v>
      </c>
      <c r="C127" s="121"/>
      <c r="D127" s="126"/>
      <c r="E127" s="126"/>
      <c r="F127" s="126">
        <v>9.4</v>
      </c>
      <c r="G127" s="127">
        <f t="shared" si="36"/>
        <v>9.4</v>
      </c>
      <c r="H127" s="228" t="e">
        <f t="shared" si="37"/>
        <v>#DIV/0!</v>
      </c>
    </row>
    <row r="128" spans="1:31" ht="24.75" customHeight="1">
      <c r="A128" s="162"/>
      <c r="B128" s="134" t="s">
        <v>150</v>
      </c>
      <c r="C128" s="132"/>
      <c r="D128" s="126"/>
      <c r="E128" s="126"/>
      <c r="F128" s="126">
        <v>47.2</v>
      </c>
      <c r="G128" s="127">
        <f t="shared" si="36"/>
        <v>47.2</v>
      </c>
      <c r="H128" s="228" t="e">
        <f t="shared" si="37"/>
        <v>#DIV/0!</v>
      </c>
    </row>
    <row r="129" spans="1:31" ht="24.75" customHeight="1">
      <c r="A129" s="162"/>
      <c r="B129" s="134" t="s">
        <v>449</v>
      </c>
      <c r="C129" s="132"/>
      <c r="D129" s="126"/>
      <c r="E129" s="126"/>
      <c r="F129" s="126">
        <v>0.8</v>
      </c>
      <c r="G129" s="127">
        <f t="shared" si="36"/>
        <v>0.8</v>
      </c>
      <c r="H129" s="228" t="e">
        <f t="shared" si="37"/>
        <v>#DIV/0!</v>
      </c>
    </row>
    <row r="130" spans="1:31" ht="24.75" customHeight="1">
      <c r="A130" s="162"/>
      <c r="B130" s="134" t="s">
        <v>255</v>
      </c>
      <c r="C130" s="132"/>
      <c r="D130" s="126">
        <v>660.7</v>
      </c>
      <c r="E130" s="126">
        <v>600</v>
      </c>
      <c r="F130" s="126">
        <v>792.5</v>
      </c>
      <c r="G130" s="127">
        <f t="shared" si="36"/>
        <v>192.5</v>
      </c>
      <c r="H130" s="127">
        <f t="shared" si="37"/>
        <v>132.08333333333334</v>
      </c>
    </row>
    <row r="131" spans="1:31" ht="24.75" customHeight="1">
      <c r="A131" s="162"/>
      <c r="B131" s="134" t="s">
        <v>442</v>
      </c>
      <c r="C131" s="132"/>
      <c r="D131" s="126"/>
      <c r="E131" s="126"/>
      <c r="F131" s="126">
        <v>739.3</v>
      </c>
      <c r="G131" s="127">
        <f t="shared" si="36"/>
        <v>739.3</v>
      </c>
      <c r="H131" s="228" t="e">
        <f t="shared" si="37"/>
        <v>#DIV/0!</v>
      </c>
    </row>
    <row r="132" spans="1:31" s="34" customFormat="1" ht="26.25" customHeight="1">
      <c r="A132" s="162"/>
      <c r="B132" s="134" t="s">
        <v>452</v>
      </c>
      <c r="C132" s="132"/>
      <c r="D132" s="126"/>
      <c r="E132" s="126"/>
      <c r="F132" s="126">
        <v>978.5</v>
      </c>
      <c r="G132" s="127">
        <f t="shared" si="36"/>
        <v>978.5</v>
      </c>
      <c r="H132" s="228" t="e">
        <f t="shared" si="37"/>
        <v>#DIV/0!</v>
      </c>
      <c r="I132" s="29">
        <f>F132+F64</f>
        <v>1357.2</v>
      </c>
      <c r="J132" s="15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:31" s="34" customFormat="1" ht="24.75" customHeight="1">
      <c r="A133" s="162"/>
      <c r="B133" s="134" t="s">
        <v>136</v>
      </c>
      <c r="C133" s="132"/>
      <c r="D133" s="126">
        <v>1.5</v>
      </c>
      <c r="E133" s="126">
        <v>1.5</v>
      </c>
      <c r="F133" s="126">
        <v>5.0999999999999996</v>
      </c>
      <c r="G133" s="127">
        <f t="shared" si="36"/>
        <v>3.5999999999999996</v>
      </c>
      <c r="H133" s="127">
        <f t="shared" si="37"/>
        <v>340</v>
      </c>
      <c r="I133" s="8"/>
      <c r="J133" s="15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:31" ht="24.75" customHeight="1">
      <c r="A134" s="162"/>
      <c r="B134" s="134" t="s">
        <v>450</v>
      </c>
      <c r="C134" s="132"/>
      <c r="D134" s="126"/>
      <c r="E134" s="126"/>
      <c r="F134" s="126">
        <v>44.3</v>
      </c>
      <c r="G134" s="127">
        <f t="shared" si="36"/>
        <v>44.3</v>
      </c>
      <c r="H134" s="228" t="e">
        <f t="shared" si="37"/>
        <v>#DIV/0!</v>
      </c>
    </row>
    <row r="135" spans="1:31" ht="24.75" customHeight="1">
      <c r="A135" s="162"/>
      <c r="B135" s="134" t="s">
        <v>451</v>
      </c>
      <c r="C135" s="132"/>
      <c r="D135" s="126"/>
      <c r="E135" s="126"/>
      <c r="F135" s="126">
        <v>10.5</v>
      </c>
      <c r="G135" s="127">
        <f t="shared" si="36"/>
        <v>10.5</v>
      </c>
      <c r="H135" s="228" t="e">
        <f t="shared" si="37"/>
        <v>#DIV/0!</v>
      </c>
    </row>
    <row r="136" spans="1:31" ht="24.75" customHeight="1">
      <c r="A136" s="162"/>
      <c r="B136" s="134" t="s">
        <v>454</v>
      </c>
      <c r="C136" s="132"/>
      <c r="D136" s="126"/>
      <c r="E136" s="126"/>
      <c r="F136" s="126">
        <v>89</v>
      </c>
      <c r="G136" s="127">
        <f t="shared" si="36"/>
        <v>89</v>
      </c>
      <c r="H136" s="228" t="e">
        <f t="shared" si="37"/>
        <v>#DIV/0!</v>
      </c>
    </row>
    <row r="137" spans="1:31" ht="24.75" customHeight="1">
      <c r="A137" s="162"/>
      <c r="B137" s="134" t="s">
        <v>662</v>
      </c>
      <c r="C137" s="132"/>
      <c r="D137" s="126"/>
      <c r="E137" s="126"/>
      <c r="F137" s="126">
        <v>20.5</v>
      </c>
      <c r="G137" s="127">
        <f t="shared" si="36"/>
        <v>20.5</v>
      </c>
      <c r="H137" s="228" t="e">
        <f t="shared" si="37"/>
        <v>#DIV/0!</v>
      </c>
    </row>
    <row r="138" spans="1:31" ht="24.75" customHeight="1">
      <c r="A138" s="162"/>
      <c r="B138" s="134" t="s">
        <v>227</v>
      </c>
      <c r="C138" s="132"/>
      <c r="D138" s="126">
        <v>0.3</v>
      </c>
      <c r="E138" s="126"/>
      <c r="F138" s="126">
        <v>18.600000000000001</v>
      </c>
      <c r="G138" s="127">
        <f t="shared" si="36"/>
        <v>18.600000000000001</v>
      </c>
      <c r="H138" s="228" t="e">
        <f t="shared" si="37"/>
        <v>#DIV/0!</v>
      </c>
    </row>
    <row r="139" spans="1:31" ht="24.75" customHeight="1">
      <c r="A139" s="162"/>
      <c r="B139" s="134" t="s">
        <v>663</v>
      </c>
      <c r="C139" s="132"/>
      <c r="D139" s="126"/>
      <c r="E139" s="126"/>
      <c r="F139" s="126">
        <v>6.1</v>
      </c>
      <c r="G139" s="127">
        <f t="shared" si="36"/>
        <v>6.1</v>
      </c>
      <c r="H139" s="228" t="e">
        <f t="shared" si="37"/>
        <v>#DIV/0!</v>
      </c>
    </row>
    <row r="140" spans="1:31" ht="24.75" customHeight="1">
      <c r="A140" s="162"/>
      <c r="B140" s="134" t="s">
        <v>664</v>
      </c>
      <c r="C140" s="132"/>
      <c r="D140" s="126"/>
      <c r="E140" s="126"/>
      <c r="F140" s="126">
        <v>22</v>
      </c>
      <c r="G140" s="127">
        <f t="shared" si="36"/>
        <v>22</v>
      </c>
      <c r="H140" s="228" t="e">
        <f t="shared" si="37"/>
        <v>#DIV/0!</v>
      </c>
    </row>
    <row r="141" spans="1:31" ht="24.75" customHeight="1">
      <c r="A141" s="162"/>
      <c r="B141" s="134" t="s">
        <v>258</v>
      </c>
      <c r="C141" s="132"/>
      <c r="D141" s="126"/>
      <c r="E141" s="126"/>
      <c r="F141" s="126">
        <v>1.2</v>
      </c>
      <c r="G141" s="127">
        <f t="shared" si="36"/>
        <v>1.2</v>
      </c>
      <c r="H141" s="228" t="e">
        <f t="shared" si="37"/>
        <v>#DIV/0!</v>
      </c>
    </row>
    <row r="142" spans="1:31" ht="24.75" customHeight="1">
      <c r="A142" s="162"/>
      <c r="B142" s="134" t="s">
        <v>665</v>
      </c>
      <c r="C142" s="132"/>
      <c r="D142" s="126"/>
      <c r="E142" s="126"/>
      <c r="F142" s="126">
        <v>78</v>
      </c>
      <c r="G142" s="127">
        <f t="shared" si="36"/>
        <v>78</v>
      </c>
      <c r="H142" s="228" t="e">
        <f t="shared" si="37"/>
        <v>#DIV/0!</v>
      </c>
    </row>
    <row r="143" spans="1:31" ht="24.75" customHeight="1">
      <c r="A143" s="162"/>
      <c r="B143" s="134" t="s">
        <v>666</v>
      </c>
      <c r="C143" s="132"/>
      <c r="D143" s="126"/>
      <c r="E143" s="126"/>
      <c r="F143" s="126">
        <v>21.8</v>
      </c>
      <c r="G143" s="127">
        <f t="shared" si="36"/>
        <v>21.8</v>
      </c>
      <c r="H143" s="228" t="e">
        <f t="shared" si="37"/>
        <v>#DIV/0!</v>
      </c>
    </row>
    <row r="144" spans="1:31" ht="28.5" customHeight="1">
      <c r="A144" s="162"/>
      <c r="B144" s="134" t="s">
        <v>667</v>
      </c>
      <c r="C144" s="132"/>
      <c r="D144" s="126"/>
      <c r="E144" s="126"/>
      <c r="F144" s="126">
        <v>4.4000000000000004</v>
      </c>
      <c r="G144" s="127">
        <f t="shared" si="36"/>
        <v>4.4000000000000004</v>
      </c>
      <c r="H144" s="228" t="e">
        <f t="shared" si="37"/>
        <v>#DIV/0!</v>
      </c>
    </row>
    <row r="145" spans="1:8" ht="48.75" customHeight="1">
      <c r="A145" s="162"/>
      <c r="B145" s="134" t="s">
        <v>668</v>
      </c>
      <c r="C145" s="132"/>
      <c r="D145" s="126"/>
      <c r="E145" s="126"/>
      <c r="F145" s="126">
        <v>22.1</v>
      </c>
      <c r="G145" s="127">
        <f t="shared" si="36"/>
        <v>22.1</v>
      </c>
      <c r="H145" s="228" t="e">
        <f t="shared" si="37"/>
        <v>#DIV/0!</v>
      </c>
    </row>
    <row r="146" spans="1:8" ht="24.75" customHeight="1">
      <c r="A146" s="162"/>
      <c r="B146" s="134" t="s">
        <v>511</v>
      </c>
      <c r="C146" s="132"/>
      <c r="D146" s="126"/>
      <c r="E146" s="126"/>
      <c r="F146" s="126">
        <v>0.5</v>
      </c>
      <c r="G146" s="127">
        <f t="shared" si="36"/>
        <v>0.5</v>
      </c>
      <c r="H146" s="228" t="e">
        <f t="shared" si="37"/>
        <v>#DIV/0!</v>
      </c>
    </row>
    <row r="147" spans="1:8" ht="43.5" customHeight="1">
      <c r="A147" s="162"/>
      <c r="B147" s="134" t="s">
        <v>669</v>
      </c>
      <c r="C147" s="132"/>
      <c r="D147" s="126"/>
      <c r="E147" s="126"/>
      <c r="F147" s="126">
        <v>72</v>
      </c>
      <c r="G147" s="127">
        <f t="shared" si="36"/>
        <v>72</v>
      </c>
      <c r="H147" s="228" t="e">
        <f t="shared" si="37"/>
        <v>#DIV/0!</v>
      </c>
    </row>
    <row r="148" spans="1:8" ht="24.75" customHeight="1">
      <c r="A148" s="162"/>
      <c r="B148" s="134" t="s">
        <v>299</v>
      </c>
      <c r="C148" s="132"/>
      <c r="D148" s="126">
        <v>34.5</v>
      </c>
      <c r="E148" s="126"/>
      <c r="F148" s="126"/>
      <c r="G148" s="127">
        <f t="shared" si="36"/>
        <v>0</v>
      </c>
      <c r="H148" s="228" t="e">
        <f t="shared" si="37"/>
        <v>#DIV/0!</v>
      </c>
    </row>
    <row r="149" spans="1:8" ht="24.75" customHeight="1">
      <c r="A149" s="162"/>
      <c r="B149" s="68" t="s">
        <v>393</v>
      </c>
      <c r="C149" s="132"/>
      <c r="D149" s="126"/>
      <c r="E149" s="126"/>
      <c r="F149" s="126">
        <v>31.3</v>
      </c>
      <c r="G149" s="127">
        <f t="shared" si="36"/>
        <v>31.3</v>
      </c>
      <c r="H149" s="228" t="e">
        <f t="shared" si="37"/>
        <v>#DIV/0!</v>
      </c>
    </row>
    <row r="150" spans="1:8" ht="24.75" customHeight="1">
      <c r="A150" s="162"/>
      <c r="B150" s="134" t="s">
        <v>386</v>
      </c>
      <c r="C150" s="132"/>
      <c r="D150" s="126"/>
      <c r="E150" s="126"/>
      <c r="F150" s="126">
        <v>0.5</v>
      </c>
      <c r="G150" s="127">
        <f t="shared" si="36"/>
        <v>0.5</v>
      </c>
      <c r="H150" s="228" t="e">
        <f t="shared" si="37"/>
        <v>#DIV/0!</v>
      </c>
    </row>
    <row r="151" spans="1:8" ht="30.75" customHeight="1">
      <c r="A151" s="153" t="s">
        <v>101</v>
      </c>
      <c r="B151" s="176" t="s">
        <v>232</v>
      </c>
      <c r="C151" s="132"/>
      <c r="D151" s="122">
        <f>D153</f>
        <v>609.6</v>
      </c>
      <c r="E151" s="122"/>
      <c r="F151" s="122">
        <f>F153</f>
        <v>0</v>
      </c>
      <c r="G151" s="123">
        <f t="shared" si="36"/>
        <v>0</v>
      </c>
      <c r="H151" s="229" t="e">
        <f t="shared" si="37"/>
        <v>#DIV/0!</v>
      </c>
    </row>
    <row r="152" spans="1:8" ht="24.75" customHeight="1">
      <c r="A152" s="162"/>
      <c r="B152" s="175" t="s">
        <v>82</v>
      </c>
      <c r="C152" s="132"/>
      <c r="D152" s="126"/>
      <c r="E152" s="126"/>
      <c r="F152" s="126"/>
      <c r="G152" s="127">
        <f t="shared" si="36"/>
        <v>0</v>
      </c>
      <c r="H152" s="228" t="e">
        <f t="shared" si="37"/>
        <v>#DIV/0!</v>
      </c>
    </row>
    <row r="153" spans="1:8" ht="24.75" customHeight="1">
      <c r="A153" s="153" t="s">
        <v>228</v>
      </c>
      <c r="B153" s="253" t="s">
        <v>89</v>
      </c>
      <c r="C153" s="255">
        <v>1030</v>
      </c>
      <c r="D153" s="122">
        <f>D154</f>
        <v>609.6</v>
      </c>
      <c r="E153" s="122"/>
      <c r="F153" s="122">
        <f>F154</f>
        <v>0</v>
      </c>
      <c r="G153" s="123">
        <f t="shared" si="36"/>
        <v>0</v>
      </c>
      <c r="H153" s="229" t="e">
        <f t="shared" si="37"/>
        <v>#DIV/0!</v>
      </c>
    </row>
    <row r="154" spans="1:8" ht="24.75" customHeight="1">
      <c r="A154" s="154" t="s">
        <v>494</v>
      </c>
      <c r="B154" s="253" t="s">
        <v>89</v>
      </c>
      <c r="C154" s="156">
        <v>1035</v>
      </c>
      <c r="D154" s="122">
        <f>SUM(D155:D172)</f>
        <v>609.6</v>
      </c>
      <c r="E154" s="122">
        <f t="shared" ref="E154:F154" si="39">SUM(E155:E172)</f>
        <v>0</v>
      </c>
      <c r="F154" s="122">
        <f t="shared" si="39"/>
        <v>0</v>
      </c>
      <c r="G154" s="122">
        <f t="shared" si="36"/>
        <v>0</v>
      </c>
      <c r="H154" s="228" t="e">
        <f t="shared" si="37"/>
        <v>#DIV/0!</v>
      </c>
    </row>
    <row r="155" spans="1:8" ht="24.75" customHeight="1">
      <c r="A155" s="162"/>
      <c r="B155" s="133" t="s">
        <v>495</v>
      </c>
      <c r="C155" s="121"/>
      <c r="D155" s="126">
        <v>99.8</v>
      </c>
      <c r="E155" s="126"/>
      <c r="F155" s="126"/>
      <c r="G155" s="127">
        <f t="shared" si="36"/>
        <v>0</v>
      </c>
      <c r="H155" s="228" t="e">
        <f t="shared" si="37"/>
        <v>#DIV/0!</v>
      </c>
    </row>
    <row r="156" spans="1:8" ht="24.75" customHeight="1">
      <c r="A156" s="162"/>
      <c r="B156" s="133" t="s">
        <v>496</v>
      </c>
      <c r="C156" s="121"/>
      <c r="D156" s="126">
        <v>99.8</v>
      </c>
      <c r="E156" s="126"/>
      <c r="F156" s="126"/>
      <c r="G156" s="127">
        <f t="shared" si="36"/>
        <v>0</v>
      </c>
      <c r="H156" s="228" t="e">
        <f t="shared" si="37"/>
        <v>#DIV/0!</v>
      </c>
    </row>
    <row r="157" spans="1:8" ht="24.75" customHeight="1">
      <c r="A157" s="162"/>
      <c r="B157" s="133" t="s">
        <v>497</v>
      </c>
      <c r="C157" s="121"/>
      <c r="D157" s="126">
        <v>99.9</v>
      </c>
      <c r="E157" s="126"/>
      <c r="F157" s="126"/>
      <c r="G157" s="127">
        <f t="shared" si="36"/>
        <v>0</v>
      </c>
      <c r="H157" s="228" t="e">
        <f t="shared" si="37"/>
        <v>#DIV/0!</v>
      </c>
    </row>
    <row r="158" spans="1:8" ht="24.75" customHeight="1">
      <c r="A158" s="162"/>
      <c r="B158" s="133" t="s">
        <v>498</v>
      </c>
      <c r="C158" s="121"/>
      <c r="D158" s="126">
        <v>0.8</v>
      </c>
      <c r="E158" s="126"/>
      <c r="F158" s="126"/>
      <c r="G158" s="127">
        <f t="shared" si="36"/>
        <v>0</v>
      </c>
      <c r="H158" s="228" t="e">
        <f t="shared" si="37"/>
        <v>#DIV/0!</v>
      </c>
    </row>
    <row r="159" spans="1:8" ht="24.75" customHeight="1">
      <c r="A159" s="162"/>
      <c r="B159" s="133" t="s">
        <v>499</v>
      </c>
      <c r="C159" s="121"/>
      <c r="D159" s="126">
        <v>21.2</v>
      </c>
      <c r="E159" s="126"/>
      <c r="F159" s="126"/>
      <c r="G159" s="127">
        <f t="shared" si="36"/>
        <v>0</v>
      </c>
      <c r="H159" s="228" t="e">
        <f t="shared" si="37"/>
        <v>#DIV/0!</v>
      </c>
    </row>
    <row r="160" spans="1:8" ht="24.75" customHeight="1">
      <c r="A160" s="162"/>
      <c r="B160" s="133" t="s">
        <v>386</v>
      </c>
      <c r="C160" s="121"/>
      <c r="D160" s="126">
        <v>70.7</v>
      </c>
      <c r="E160" s="126"/>
      <c r="F160" s="126"/>
      <c r="G160" s="127">
        <f t="shared" si="36"/>
        <v>0</v>
      </c>
      <c r="H160" s="228" t="e">
        <f t="shared" si="37"/>
        <v>#DIV/0!</v>
      </c>
    </row>
    <row r="161" spans="1:14" ht="24.75" customHeight="1">
      <c r="A161" s="162"/>
      <c r="B161" s="133" t="s">
        <v>500</v>
      </c>
      <c r="C161" s="121"/>
      <c r="D161" s="126">
        <v>6.1</v>
      </c>
      <c r="E161" s="126"/>
      <c r="F161" s="126"/>
      <c r="G161" s="127">
        <f t="shared" si="36"/>
        <v>0</v>
      </c>
      <c r="H161" s="228" t="e">
        <f t="shared" si="37"/>
        <v>#DIV/0!</v>
      </c>
    </row>
    <row r="162" spans="1:14" ht="24.75" customHeight="1">
      <c r="A162" s="162"/>
      <c r="B162" s="133" t="s">
        <v>501</v>
      </c>
      <c r="C162" s="121"/>
      <c r="D162" s="126">
        <v>6.4</v>
      </c>
      <c r="E162" s="126"/>
      <c r="F162" s="126"/>
      <c r="G162" s="127">
        <f t="shared" si="36"/>
        <v>0</v>
      </c>
      <c r="H162" s="228" t="e">
        <f t="shared" si="37"/>
        <v>#DIV/0!</v>
      </c>
    </row>
    <row r="163" spans="1:14" ht="24.75" customHeight="1">
      <c r="A163" s="162"/>
      <c r="B163" s="133" t="s">
        <v>226</v>
      </c>
      <c r="C163" s="121"/>
      <c r="D163" s="126">
        <v>114</v>
      </c>
      <c r="E163" s="126"/>
      <c r="F163" s="126"/>
      <c r="G163" s="127">
        <f t="shared" si="36"/>
        <v>0</v>
      </c>
      <c r="H163" s="228" t="e">
        <f t="shared" si="37"/>
        <v>#DIV/0!</v>
      </c>
    </row>
    <row r="164" spans="1:14" ht="24.75" customHeight="1">
      <c r="A164" s="162"/>
      <c r="B164" s="133" t="s">
        <v>502</v>
      </c>
      <c r="C164" s="121"/>
      <c r="D164" s="126">
        <v>0.5</v>
      </c>
      <c r="E164" s="126"/>
      <c r="F164" s="126"/>
      <c r="G164" s="127">
        <f t="shared" si="36"/>
        <v>0</v>
      </c>
      <c r="H164" s="228" t="e">
        <f t="shared" si="37"/>
        <v>#DIV/0!</v>
      </c>
    </row>
    <row r="165" spans="1:14" ht="24.75" customHeight="1">
      <c r="A165" s="162"/>
      <c r="B165" s="133" t="s">
        <v>385</v>
      </c>
      <c r="C165" s="121"/>
      <c r="D165" s="126">
        <v>0.4</v>
      </c>
      <c r="E165" s="126"/>
      <c r="F165" s="126"/>
      <c r="G165" s="127">
        <f t="shared" si="36"/>
        <v>0</v>
      </c>
      <c r="H165" s="228" t="e">
        <f t="shared" si="37"/>
        <v>#DIV/0!</v>
      </c>
    </row>
    <row r="166" spans="1:14" ht="24.75" customHeight="1">
      <c r="A166" s="162"/>
      <c r="B166" s="133" t="s">
        <v>540</v>
      </c>
      <c r="C166" s="121"/>
      <c r="D166" s="126">
        <v>0.4</v>
      </c>
      <c r="E166" s="126"/>
      <c r="F166" s="126"/>
      <c r="G166" s="127">
        <f t="shared" si="36"/>
        <v>0</v>
      </c>
      <c r="H166" s="228" t="e">
        <f t="shared" si="37"/>
        <v>#DIV/0!</v>
      </c>
    </row>
    <row r="167" spans="1:14" ht="24.75" customHeight="1">
      <c r="A167" s="162"/>
      <c r="B167" s="133" t="s">
        <v>503</v>
      </c>
      <c r="C167" s="121"/>
      <c r="D167" s="126">
        <v>1.5</v>
      </c>
      <c r="E167" s="126"/>
      <c r="F167" s="126"/>
      <c r="G167" s="127">
        <f t="shared" ref="G167:G172" si="40">F167-E167</f>
        <v>0</v>
      </c>
      <c r="H167" s="228" t="e">
        <f t="shared" ref="H167:H172" si="41">(F167/E167)*100</f>
        <v>#DIV/0!</v>
      </c>
    </row>
    <row r="168" spans="1:14" ht="24.75" customHeight="1">
      <c r="A168" s="162"/>
      <c r="B168" s="133" t="s">
        <v>394</v>
      </c>
      <c r="C168" s="121"/>
      <c r="D168" s="126">
        <v>25.1</v>
      </c>
      <c r="E168" s="126"/>
      <c r="F168" s="126"/>
      <c r="G168" s="127">
        <f t="shared" si="40"/>
        <v>0</v>
      </c>
      <c r="H168" s="228" t="e">
        <f t="shared" si="41"/>
        <v>#DIV/0!</v>
      </c>
    </row>
    <row r="169" spans="1:14" ht="24.75" customHeight="1">
      <c r="A169" s="162"/>
      <c r="B169" s="133" t="s">
        <v>378</v>
      </c>
      <c r="C169" s="121"/>
      <c r="D169" s="126">
        <v>15.9</v>
      </c>
      <c r="E169" s="126"/>
      <c r="F169" s="126"/>
      <c r="G169" s="127">
        <f t="shared" si="40"/>
        <v>0</v>
      </c>
      <c r="H169" s="228" t="e">
        <f t="shared" si="41"/>
        <v>#DIV/0!</v>
      </c>
    </row>
    <row r="170" spans="1:14" ht="24.75" customHeight="1">
      <c r="A170" s="162"/>
      <c r="B170" s="133" t="s">
        <v>151</v>
      </c>
      <c r="C170" s="121"/>
      <c r="D170" s="126">
        <v>1.7</v>
      </c>
      <c r="E170" s="126"/>
      <c r="F170" s="126"/>
      <c r="G170" s="127">
        <f t="shared" si="40"/>
        <v>0</v>
      </c>
      <c r="H170" s="228" t="e">
        <f t="shared" si="41"/>
        <v>#DIV/0!</v>
      </c>
    </row>
    <row r="171" spans="1:14" ht="24.75" customHeight="1">
      <c r="A171" s="162"/>
      <c r="B171" s="133" t="s">
        <v>551</v>
      </c>
      <c r="C171" s="121"/>
      <c r="D171" s="126">
        <v>38.4</v>
      </c>
      <c r="E171" s="126"/>
      <c r="F171" s="126"/>
      <c r="G171" s="127">
        <f t="shared" si="40"/>
        <v>0</v>
      </c>
      <c r="H171" s="228" t="e">
        <f t="shared" si="41"/>
        <v>#DIV/0!</v>
      </c>
    </row>
    <row r="172" spans="1:14" ht="24.75" customHeight="1">
      <c r="A172" s="162"/>
      <c r="B172" s="133" t="s">
        <v>542</v>
      </c>
      <c r="C172" s="121"/>
      <c r="D172" s="126">
        <v>7</v>
      </c>
      <c r="E172" s="126"/>
      <c r="F172" s="126"/>
      <c r="G172" s="127">
        <f t="shared" si="40"/>
        <v>0</v>
      </c>
      <c r="H172" s="228" t="e">
        <f t="shared" si="41"/>
        <v>#DIV/0!</v>
      </c>
    </row>
    <row r="173" spans="1:14" s="76" customFormat="1" ht="27" customHeight="1">
      <c r="A173" s="153" t="s">
        <v>198</v>
      </c>
      <c r="B173" s="176" t="s">
        <v>250</v>
      </c>
      <c r="C173" s="121"/>
      <c r="D173" s="122">
        <f>D175+D181</f>
        <v>18760.100000000002</v>
      </c>
      <c r="E173" s="122">
        <f t="shared" ref="E173:F173" si="42">E175+E181</f>
        <v>22274.6</v>
      </c>
      <c r="F173" s="122">
        <f t="shared" si="42"/>
        <v>20601.899999999998</v>
      </c>
      <c r="G173" s="123">
        <f t="shared" ref="G173:G214" si="43">F173-E173</f>
        <v>-1672.7000000000007</v>
      </c>
      <c r="H173" s="123">
        <f t="shared" ref="H173:H214" si="44">(F173/E173)*100</f>
        <v>92.490549774182256</v>
      </c>
      <c r="I173" s="29"/>
      <c r="J173" s="15"/>
      <c r="K173" s="8"/>
      <c r="L173" s="16"/>
      <c r="M173" s="8"/>
      <c r="N173" s="8"/>
    </row>
    <row r="174" spans="1:14" ht="24.75" customHeight="1">
      <c r="A174" s="251"/>
      <c r="B174" s="175" t="s">
        <v>82</v>
      </c>
      <c r="C174" s="151"/>
      <c r="D174" s="126"/>
      <c r="E174" s="126"/>
      <c r="F174" s="126"/>
      <c r="G174" s="123"/>
      <c r="H174" s="123"/>
    </row>
    <row r="175" spans="1:14" ht="24.75" customHeight="1">
      <c r="A175" s="153" t="s">
        <v>192</v>
      </c>
      <c r="B175" s="176" t="s">
        <v>86</v>
      </c>
      <c r="C175" s="251">
        <v>1010</v>
      </c>
      <c r="D175" s="122">
        <f>D176</f>
        <v>0</v>
      </c>
      <c r="E175" s="122">
        <f>E176</f>
        <v>0</v>
      </c>
      <c r="F175" s="122">
        <f>F176</f>
        <v>7200.3</v>
      </c>
      <c r="G175" s="123">
        <f t="shared" ref="G175:G194" si="45">F175-E175</f>
        <v>7200.3</v>
      </c>
      <c r="H175" s="229" t="e">
        <f t="shared" ref="H175:H194" si="46">(F175/E175)*100</f>
        <v>#DIV/0!</v>
      </c>
    </row>
    <row r="176" spans="1:14" ht="24.75" customHeight="1">
      <c r="A176" s="154" t="s">
        <v>233</v>
      </c>
      <c r="B176" s="165" t="s">
        <v>123</v>
      </c>
      <c r="C176" s="181">
        <v>1011</v>
      </c>
      <c r="D176" s="157">
        <f>SUM(D177:D180)</f>
        <v>0</v>
      </c>
      <c r="E176" s="157">
        <f>SUM(E177:E180)</f>
        <v>0</v>
      </c>
      <c r="F176" s="157">
        <f>SUM(F177:F180)</f>
        <v>7200.3</v>
      </c>
      <c r="G176" s="157">
        <f t="shared" si="45"/>
        <v>7200.3</v>
      </c>
      <c r="H176" s="230" t="e">
        <f t="shared" si="46"/>
        <v>#DIV/0!</v>
      </c>
    </row>
    <row r="177" spans="1:10" ht="24.75" customHeight="1">
      <c r="A177" s="182"/>
      <c r="B177" s="68" t="s">
        <v>388</v>
      </c>
      <c r="C177" s="120"/>
      <c r="D177" s="126"/>
      <c r="E177" s="126"/>
      <c r="F177" s="126">
        <v>893</v>
      </c>
      <c r="G177" s="173">
        <f t="shared" si="45"/>
        <v>893</v>
      </c>
      <c r="H177" s="228" t="e">
        <f t="shared" si="46"/>
        <v>#DIV/0!</v>
      </c>
      <c r="I177" s="29"/>
      <c r="J177" s="29"/>
    </row>
    <row r="178" spans="1:10" ht="24.75" customHeight="1">
      <c r="A178" s="182"/>
      <c r="B178" s="130" t="s">
        <v>159</v>
      </c>
      <c r="C178" s="120"/>
      <c r="D178" s="126"/>
      <c r="E178" s="126"/>
      <c r="F178" s="126">
        <v>900.8</v>
      </c>
      <c r="G178" s="173">
        <f t="shared" si="45"/>
        <v>900.8</v>
      </c>
      <c r="H178" s="228" t="e">
        <f t="shared" si="46"/>
        <v>#DIV/0!</v>
      </c>
      <c r="I178" s="29"/>
      <c r="J178" s="29"/>
    </row>
    <row r="179" spans="1:10" ht="24.75" customHeight="1">
      <c r="A179" s="182"/>
      <c r="B179" s="130" t="s">
        <v>160</v>
      </c>
      <c r="C179" s="120"/>
      <c r="D179" s="126"/>
      <c r="E179" s="126"/>
      <c r="F179" s="126">
        <v>363</v>
      </c>
      <c r="G179" s="173">
        <f t="shared" si="45"/>
        <v>363</v>
      </c>
      <c r="H179" s="228" t="e">
        <f t="shared" si="46"/>
        <v>#DIV/0!</v>
      </c>
      <c r="I179" s="29"/>
      <c r="J179" s="29"/>
    </row>
    <row r="180" spans="1:10" ht="24.75" customHeight="1">
      <c r="A180" s="182"/>
      <c r="B180" s="130" t="s">
        <v>161</v>
      </c>
      <c r="C180" s="120"/>
      <c r="D180" s="126"/>
      <c r="E180" s="126"/>
      <c r="F180" s="126">
        <v>5043.5</v>
      </c>
      <c r="G180" s="173">
        <f t="shared" si="45"/>
        <v>5043.5</v>
      </c>
      <c r="H180" s="228" t="e">
        <f t="shared" si="46"/>
        <v>#DIV/0!</v>
      </c>
      <c r="I180" s="29"/>
      <c r="J180" s="29"/>
    </row>
    <row r="181" spans="1:10" ht="24.75" customHeight="1">
      <c r="A181" s="153" t="s">
        <v>235</v>
      </c>
      <c r="B181" s="253" t="s">
        <v>89</v>
      </c>
      <c r="C181" s="255">
        <v>1030</v>
      </c>
      <c r="D181" s="122">
        <f>D182+D190+D191+D192</f>
        <v>18760.100000000002</v>
      </c>
      <c r="E181" s="122">
        <f>E182+E190+E191+E192</f>
        <v>22274.6</v>
      </c>
      <c r="F181" s="122">
        <f>F182+F190+F191+F192</f>
        <v>13401.599999999999</v>
      </c>
      <c r="G181" s="123">
        <f t="shared" si="45"/>
        <v>-8873</v>
      </c>
      <c r="H181" s="123">
        <f t="shared" si="46"/>
        <v>60.165390175356684</v>
      </c>
    </row>
    <row r="182" spans="1:10" ht="28.5" customHeight="1">
      <c r="A182" s="154" t="s">
        <v>234</v>
      </c>
      <c r="B182" s="163" t="s">
        <v>123</v>
      </c>
      <c r="C182" s="156">
        <v>1031</v>
      </c>
      <c r="D182" s="157">
        <f>SUM(D183:D189,)</f>
        <v>14130.7</v>
      </c>
      <c r="E182" s="157">
        <f>SUM(E183:E189,)</f>
        <v>18353.7</v>
      </c>
      <c r="F182" s="157">
        <f>SUM(F183:F189,)</f>
        <v>9515.9</v>
      </c>
      <c r="G182" s="158">
        <f t="shared" si="45"/>
        <v>-8837.8000000000011</v>
      </c>
      <c r="H182" s="158">
        <f t="shared" si="46"/>
        <v>51.847311441289769</v>
      </c>
      <c r="I182" s="29"/>
    </row>
    <row r="183" spans="1:10" ht="28.5" customHeight="1">
      <c r="A183" s="154"/>
      <c r="B183" s="68" t="s">
        <v>504</v>
      </c>
      <c r="C183" s="156"/>
      <c r="D183" s="126">
        <v>4086.6</v>
      </c>
      <c r="E183" s="126"/>
      <c r="F183" s="126"/>
      <c r="G183" s="127">
        <f t="shared" si="45"/>
        <v>0</v>
      </c>
      <c r="H183" s="228" t="e">
        <f t="shared" si="46"/>
        <v>#DIV/0!</v>
      </c>
    </row>
    <row r="184" spans="1:10" ht="28.5" customHeight="1">
      <c r="A184" s="154"/>
      <c r="B184" s="68" t="s">
        <v>388</v>
      </c>
      <c r="C184" s="156"/>
      <c r="D184" s="157"/>
      <c r="E184" s="126">
        <v>893</v>
      </c>
      <c r="F184" s="126"/>
      <c r="G184" s="158">
        <f t="shared" si="45"/>
        <v>-893</v>
      </c>
      <c r="H184" s="158">
        <f t="shared" si="46"/>
        <v>0</v>
      </c>
      <c r="I184" s="29"/>
    </row>
    <row r="185" spans="1:10" ht="28.5" customHeight="1">
      <c r="A185" s="154"/>
      <c r="B185" s="133" t="s">
        <v>128</v>
      </c>
      <c r="C185" s="156"/>
      <c r="D185" s="157"/>
      <c r="E185" s="126">
        <v>375</v>
      </c>
      <c r="F185" s="126"/>
      <c r="G185" s="158">
        <f t="shared" si="45"/>
        <v>-375</v>
      </c>
      <c r="H185" s="158">
        <f t="shared" si="46"/>
        <v>0</v>
      </c>
    </row>
    <row r="186" spans="1:10" ht="24.75" customHeight="1">
      <c r="A186" s="162"/>
      <c r="B186" s="130" t="s">
        <v>159</v>
      </c>
      <c r="C186" s="121"/>
      <c r="D186" s="126">
        <v>4256.3999999999996</v>
      </c>
      <c r="E186" s="126">
        <v>8315.2000000000007</v>
      </c>
      <c r="F186" s="126">
        <v>5895.2</v>
      </c>
      <c r="G186" s="127">
        <f t="shared" si="45"/>
        <v>-2420.0000000000009</v>
      </c>
      <c r="H186" s="127">
        <f t="shared" si="46"/>
        <v>70.896671156436398</v>
      </c>
      <c r="I186" s="29"/>
    </row>
    <row r="187" spans="1:10" ht="24.75" customHeight="1">
      <c r="A187" s="162"/>
      <c r="B187" s="130" t="s">
        <v>160</v>
      </c>
      <c r="C187" s="121"/>
      <c r="D187" s="126">
        <v>521.20000000000005</v>
      </c>
      <c r="E187" s="126">
        <v>656.3</v>
      </c>
      <c r="F187" s="126">
        <v>437</v>
      </c>
      <c r="G187" s="127">
        <f t="shared" si="45"/>
        <v>-219.29999999999995</v>
      </c>
      <c r="H187" s="127">
        <f t="shared" si="46"/>
        <v>66.585403016913006</v>
      </c>
      <c r="I187" s="29"/>
    </row>
    <row r="188" spans="1:10" ht="22.5" customHeight="1">
      <c r="A188" s="162"/>
      <c r="B188" s="130" t="s">
        <v>161</v>
      </c>
      <c r="C188" s="121"/>
      <c r="D188" s="126">
        <v>5114.8999999999996</v>
      </c>
      <c r="E188" s="126">
        <v>7833.9</v>
      </c>
      <c r="F188" s="126">
        <v>2928.7</v>
      </c>
      <c r="G188" s="127">
        <f t="shared" si="45"/>
        <v>-4905.2</v>
      </c>
      <c r="H188" s="127">
        <f t="shared" si="46"/>
        <v>37.384955130905425</v>
      </c>
      <c r="I188" s="29"/>
    </row>
    <row r="189" spans="1:10" ht="24.75" customHeight="1">
      <c r="A189" s="162"/>
      <c r="B189" s="130" t="s">
        <v>162</v>
      </c>
      <c r="C189" s="121"/>
      <c r="D189" s="126">
        <v>151.6</v>
      </c>
      <c r="E189" s="126">
        <v>280.3</v>
      </c>
      <c r="F189" s="126">
        <v>255</v>
      </c>
      <c r="G189" s="127">
        <f t="shared" si="45"/>
        <v>-25.300000000000011</v>
      </c>
      <c r="H189" s="127">
        <f t="shared" si="46"/>
        <v>90.973956475205128</v>
      </c>
      <c r="I189" s="29"/>
    </row>
    <row r="190" spans="1:10" ht="24.75" customHeight="1">
      <c r="A190" s="154" t="s">
        <v>236</v>
      </c>
      <c r="B190" s="155" t="s">
        <v>2</v>
      </c>
      <c r="C190" s="156">
        <v>1032</v>
      </c>
      <c r="D190" s="183">
        <v>3103.4</v>
      </c>
      <c r="E190" s="157">
        <v>2941.1</v>
      </c>
      <c r="F190" s="183">
        <v>2993.2</v>
      </c>
      <c r="G190" s="158">
        <f t="shared" si="45"/>
        <v>52.099999999999909</v>
      </c>
      <c r="H190" s="158">
        <f t="shared" si="46"/>
        <v>101.77144605759749</v>
      </c>
    </row>
    <row r="191" spans="1:10" ht="24.75" customHeight="1">
      <c r="A191" s="154" t="s">
        <v>237</v>
      </c>
      <c r="B191" s="155" t="s">
        <v>3</v>
      </c>
      <c r="C191" s="156">
        <v>1033</v>
      </c>
      <c r="D191" s="184">
        <v>682.7</v>
      </c>
      <c r="E191" s="157">
        <v>646.5</v>
      </c>
      <c r="F191" s="184">
        <v>658.5</v>
      </c>
      <c r="G191" s="158">
        <f t="shared" si="45"/>
        <v>12</v>
      </c>
      <c r="H191" s="158">
        <f t="shared" si="46"/>
        <v>101.85614849187937</v>
      </c>
    </row>
    <row r="192" spans="1:10" ht="24.75" customHeight="1">
      <c r="A192" s="167" t="s">
        <v>440</v>
      </c>
      <c r="B192" s="185" t="s">
        <v>165</v>
      </c>
      <c r="C192" s="156">
        <v>1035</v>
      </c>
      <c r="D192" s="184">
        <f>D194+D193</f>
        <v>843.3</v>
      </c>
      <c r="E192" s="184">
        <f>E194+E193</f>
        <v>333.3</v>
      </c>
      <c r="F192" s="184">
        <f t="shared" ref="F192" si="47">F194+F193</f>
        <v>234</v>
      </c>
      <c r="G192" s="158">
        <f t="shared" si="45"/>
        <v>-99.300000000000011</v>
      </c>
      <c r="H192" s="158">
        <f t="shared" si="46"/>
        <v>70.207020702070196</v>
      </c>
    </row>
    <row r="193" spans="1:14" ht="24.75" customHeight="1">
      <c r="A193" s="167"/>
      <c r="B193" s="68" t="s">
        <v>512</v>
      </c>
      <c r="C193" s="156"/>
      <c r="D193" s="128">
        <v>491.9</v>
      </c>
      <c r="E193" s="157"/>
      <c r="F193" s="184"/>
      <c r="G193" s="158">
        <f t="shared" si="45"/>
        <v>0</v>
      </c>
      <c r="H193" s="230" t="e">
        <f t="shared" si="46"/>
        <v>#DIV/0!</v>
      </c>
    </row>
    <row r="194" spans="1:14" ht="24.75" customHeight="1">
      <c r="A194" s="167"/>
      <c r="B194" s="130" t="s">
        <v>441</v>
      </c>
      <c r="C194" s="255"/>
      <c r="D194" s="128">
        <v>351.4</v>
      </c>
      <c r="E194" s="126">
        <v>333.3</v>
      </c>
      <c r="F194" s="128">
        <v>234</v>
      </c>
      <c r="G194" s="127">
        <f t="shared" si="45"/>
        <v>-99.300000000000011</v>
      </c>
      <c r="H194" s="127">
        <f t="shared" si="46"/>
        <v>70.207020702070196</v>
      </c>
    </row>
    <row r="195" spans="1:14" s="77" customFormat="1" ht="39" customHeight="1">
      <c r="A195" s="153" t="s">
        <v>193</v>
      </c>
      <c r="B195" s="252" t="s">
        <v>251</v>
      </c>
      <c r="C195" s="255"/>
      <c r="D195" s="86">
        <f>D197+D203</f>
        <v>8479.2999999999993</v>
      </c>
      <c r="E195" s="86">
        <f t="shared" ref="E195:H195" si="48">E197+E203</f>
        <v>0</v>
      </c>
      <c r="F195" s="86">
        <f t="shared" si="48"/>
        <v>4844.5</v>
      </c>
      <c r="G195" s="86">
        <f t="shared" si="48"/>
        <v>4844.5</v>
      </c>
      <c r="H195" s="231" t="e">
        <f t="shared" si="48"/>
        <v>#DIV/0!</v>
      </c>
      <c r="I195" s="25"/>
      <c r="J195" s="159"/>
      <c r="K195" s="25"/>
      <c r="L195" s="25"/>
      <c r="M195" s="8"/>
      <c r="N195" s="25"/>
    </row>
    <row r="196" spans="1:14" s="25" customFormat="1" ht="26.25" customHeight="1">
      <c r="A196" s="251"/>
      <c r="B196" s="175" t="s">
        <v>82</v>
      </c>
      <c r="C196" s="151"/>
      <c r="D196" s="126"/>
      <c r="E196" s="129"/>
      <c r="F196" s="129"/>
      <c r="G196" s="127"/>
      <c r="H196" s="127"/>
      <c r="J196" s="159"/>
      <c r="M196" s="8"/>
    </row>
    <row r="197" spans="1:14" s="25" customFormat="1" ht="29.25" customHeight="1">
      <c r="A197" s="153" t="s">
        <v>505</v>
      </c>
      <c r="B197" s="176" t="s">
        <v>86</v>
      </c>
      <c r="C197" s="251">
        <v>1010</v>
      </c>
      <c r="D197" s="122">
        <f>D198</f>
        <v>7177.5</v>
      </c>
      <c r="E197" s="86"/>
      <c r="F197" s="86">
        <f>F198</f>
        <v>4844.5</v>
      </c>
      <c r="G197" s="123">
        <f t="shared" si="43"/>
        <v>4844.5</v>
      </c>
      <c r="H197" s="229" t="e">
        <f t="shared" si="44"/>
        <v>#DIV/0!</v>
      </c>
      <c r="J197" s="159"/>
      <c r="M197" s="8"/>
    </row>
    <row r="198" spans="1:14" s="25" customFormat="1" ht="29.25" customHeight="1">
      <c r="A198" s="154" t="s">
        <v>213</v>
      </c>
      <c r="B198" s="165" t="s">
        <v>123</v>
      </c>
      <c r="C198" s="181">
        <v>1011</v>
      </c>
      <c r="D198" s="183">
        <f>SUM(D199:D202)</f>
        <v>7177.5</v>
      </c>
      <c r="E198" s="183">
        <f>SUM(E199:E202)</f>
        <v>0</v>
      </c>
      <c r="F198" s="183">
        <f>SUM(F199:F202)</f>
        <v>4844.5</v>
      </c>
      <c r="G198" s="183">
        <f t="shared" si="43"/>
        <v>4844.5</v>
      </c>
      <c r="H198" s="230" t="e">
        <f t="shared" si="44"/>
        <v>#DIV/0!</v>
      </c>
      <c r="J198" s="159"/>
      <c r="M198" s="8"/>
    </row>
    <row r="199" spans="1:14" s="25" customFormat="1" ht="29.25" customHeight="1">
      <c r="A199" s="154"/>
      <c r="B199" s="133" t="s">
        <v>164</v>
      </c>
      <c r="C199" s="181"/>
      <c r="D199" s="129">
        <v>2487.4</v>
      </c>
      <c r="E199" s="183"/>
      <c r="F199" s="129"/>
      <c r="G199" s="183">
        <f>F199-E199</f>
        <v>0</v>
      </c>
      <c r="H199" s="230" t="e">
        <f>(F199/E199)*100</f>
        <v>#DIV/0!</v>
      </c>
      <c r="J199" s="159"/>
      <c r="M199" s="8"/>
    </row>
    <row r="200" spans="1:14" s="25" customFormat="1" ht="29.25" customHeight="1">
      <c r="A200" s="154"/>
      <c r="B200" s="133" t="s">
        <v>223</v>
      </c>
      <c r="C200" s="181"/>
      <c r="D200" s="129">
        <v>1638.3</v>
      </c>
      <c r="E200" s="183"/>
      <c r="F200" s="129"/>
      <c r="G200" s="183">
        <f>F200-E200</f>
        <v>0</v>
      </c>
      <c r="H200" s="230" t="e">
        <f>(F200/E200)*100</f>
        <v>#DIV/0!</v>
      </c>
      <c r="J200" s="159"/>
      <c r="M200" s="8"/>
    </row>
    <row r="201" spans="1:14" s="35" customFormat="1" ht="29.25" customHeight="1">
      <c r="A201" s="154"/>
      <c r="B201" s="133" t="s">
        <v>128</v>
      </c>
      <c r="C201" s="181"/>
      <c r="D201" s="129">
        <v>192</v>
      </c>
      <c r="E201" s="183"/>
      <c r="F201" s="129">
        <v>440.2</v>
      </c>
      <c r="G201" s="183">
        <f>F201-E201</f>
        <v>440.2</v>
      </c>
      <c r="H201" s="230" t="e">
        <f>(F201/E201)*100</f>
        <v>#DIV/0!</v>
      </c>
      <c r="I201" s="25"/>
      <c r="J201" s="159"/>
      <c r="K201" s="25"/>
      <c r="L201" s="25"/>
      <c r="M201" s="8"/>
      <c r="N201" s="25"/>
    </row>
    <row r="202" spans="1:14" s="25" customFormat="1" ht="29.25" customHeight="1">
      <c r="A202" s="182"/>
      <c r="B202" s="68" t="s">
        <v>124</v>
      </c>
      <c r="C202" s="120"/>
      <c r="D202" s="129">
        <v>2859.8</v>
      </c>
      <c r="E202" s="129"/>
      <c r="F202" s="129">
        <v>4404.3</v>
      </c>
      <c r="G202" s="127">
        <f t="shared" si="43"/>
        <v>4404.3</v>
      </c>
      <c r="H202" s="228" t="e">
        <f t="shared" si="44"/>
        <v>#DIV/0!</v>
      </c>
      <c r="J202" s="159"/>
      <c r="M202" s="8"/>
    </row>
    <row r="203" spans="1:14" s="25" customFormat="1" ht="29.25" customHeight="1">
      <c r="A203" s="182" t="s">
        <v>506</v>
      </c>
      <c r="B203" s="155" t="s">
        <v>165</v>
      </c>
      <c r="C203" s="251">
        <v>1030</v>
      </c>
      <c r="D203" s="86">
        <f>D204</f>
        <v>1301.8</v>
      </c>
      <c r="E203" s="86">
        <f t="shared" ref="E203:F203" si="49">E204</f>
        <v>0</v>
      </c>
      <c r="F203" s="86">
        <f t="shared" si="49"/>
        <v>0</v>
      </c>
      <c r="G203" s="86">
        <f t="shared" ref="G203:G205" si="50">F203-E203</f>
        <v>0</v>
      </c>
      <c r="H203" s="231" t="e">
        <f t="shared" ref="H203:H205" si="51">(F203/E203)*100</f>
        <v>#DIV/0!</v>
      </c>
      <c r="J203" s="159"/>
      <c r="M203" s="8"/>
    </row>
    <row r="204" spans="1:14" s="25" customFormat="1" ht="29.25" customHeight="1">
      <c r="A204" s="182" t="s">
        <v>507</v>
      </c>
      <c r="B204" s="165" t="s">
        <v>123</v>
      </c>
      <c r="C204" s="181">
        <v>1031</v>
      </c>
      <c r="D204" s="183">
        <f>D205</f>
        <v>1301.8</v>
      </c>
      <c r="E204" s="183">
        <f t="shared" ref="E204:F204" si="52">E205</f>
        <v>0</v>
      </c>
      <c r="F204" s="183">
        <f t="shared" si="52"/>
        <v>0</v>
      </c>
      <c r="G204" s="183">
        <f t="shared" si="50"/>
        <v>0</v>
      </c>
      <c r="H204" s="232" t="e">
        <f t="shared" si="51"/>
        <v>#DIV/0!</v>
      </c>
      <c r="J204" s="159"/>
      <c r="M204" s="8"/>
    </row>
    <row r="205" spans="1:14" s="25" customFormat="1" ht="29.25" customHeight="1">
      <c r="A205" s="182"/>
      <c r="B205" s="133" t="s">
        <v>164</v>
      </c>
      <c r="C205" s="120"/>
      <c r="D205" s="129">
        <v>1301.8</v>
      </c>
      <c r="E205" s="129"/>
      <c r="F205" s="129"/>
      <c r="G205" s="127">
        <f t="shared" si="50"/>
        <v>0</v>
      </c>
      <c r="H205" s="228" t="e">
        <f t="shared" si="51"/>
        <v>#DIV/0!</v>
      </c>
      <c r="J205" s="159"/>
      <c r="M205" s="8"/>
    </row>
    <row r="206" spans="1:14" s="77" customFormat="1" ht="27" customHeight="1">
      <c r="A206" s="153" t="s">
        <v>167</v>
      </c>
      <c r="B206" s="253" t="s">
        <v>685</v>
      </c>
      <c r="C206" s="253"/>
      <c r="D206" s="86">
        <f>D208</f>
        <v>1180.0999999999999</v>
      </c>
      <c r="E206" s="86">
        <f>E208</f>
        <v>1560</v>
      </c>
      <c r="F206" s="86">
        <f>F208</f>
        <v>2328.7999999999997</v>
      </c>
      <c r="G206" s="86">
        <f t="shared" si="43"/>
        <v>768.79999999999973</v>
      </c>
      <c r="H206" s="123">
        <f t="shared" si="44"/>
        <v>149.28205128205124</v>
      </c>
      <c r="I206" s="168"/>
      <c r="J206" s="159"/>
      <c r="K206" s="25"/>
      <c r="L206" s="25"/>
      <c r="M206" s="25"/>
      <c r="N206" s="25"/>
    </row>
    <row r="207" spans="1:14" s="25" customFormat="1" ht="27" customHeight="1">
      <c r="A207" s="153"/>
      <c r="B207" s="151" t="s">
        <v>82</v>
      </c>
      <c r="C207" s="255"/>
      <c r="D207" s="126"/>
      <c r="E207" s="129"/>
      <c r="F207" s="129"/>
      <c r="G207" s="123"/>
      <c r="H207" s="127"/>
      <c r="J207" s="159"/>
    </row>
    <row r="208" spans="1:14" s="25" customFormat="1" ht="26.25" customHeight="1">
      <c r="A208" s="153" t="s">
        <v>168</v>
      </c>
      <c r="B208" s="253" t="s">
        <v>88</v>
      </c>
      <c r="C208" s="255">
        <v>1020</v>
      </c>
      <c r="D208" s="86">
        <f>D209</f>
        <v>1180.0999999999999</v>
      </c>
      <c r="E208" s="86">
        <f>E209</f>
        <v>1560</v>
      </c>
      <c r="F208" s="86">
        <f>F209</f>
        <v>2328.7999999999997</v>
      </c>
      <c r="G208" s="86">
        <f t="shared" si="43"/>
        <v>768.79999999999973</v>
      </c>
      <c r="H208" s="123">
        <f t="shared" si="44"/>
        <v>149.28205128205124</v>
      </c>
      <c r="J208" s="159"/>
    </row>
    <row r="209" spans="1:15" s="25" customFormat="1" ht="27.75" customHeight="1">
      <c r="A209" s="154" t="s">
        <v>214</v>
      </c>
      <c r="B209" s="163" t="s">
        <v>166</v>
      </c>
      <c r="C209" s="156">
        <v>1025</v>
      </c>
      <c r="D209" s="183">
        <f>SUM(D210:D213)</f>
        <v>1180.0999999999999</v>
      </c>
      <c r="E209" s="183">
        <f>SUM(E210:E213)</f>
        <v>1560</v>
      </c>
      <c r="F209" s="183">
        <f>SUM(F210:F213)</f>
        <v>2328.7999999999997</v>
      </c>
      <c r="G209" s="158">
        <f t="shared" si="43"/>
        <v>768.79999999999973</v>
      </c>
      <c r="H209" s="186">
        <f t="shared" si="44"/>
        <v>149.28205128205124</v>
      </c>
      <c r="J209" s="159"/>
    </row>
    <row r="210" spans="1:15" s="25" customFormat="1" ht="22.5" customHeight="1">
      <c r="A210" s="162"/>
      <c r="B210" s="130" t="s">
        <v>159</v>
      </c>
      <c r="C210" s="255"/>
      <c r="D210" s="129">
        <v>656.6</v>
      </c>
      <c r="E210" s="126">
        <v>750</v>
      </c>
      <c r="F210" s="129">
        <v>926.3</v>
      </c>
      <c r="G210" s="127">
        <f t="shared" si="43"/>
        <v>176.29999999999995</v>
      </c>
      <c r="H210" s="187">
        <f t="shared" si="44"/>
        <v>123.50666666666666</v>
      </c>
      <c r="I210" s="188"/>
      <c r="J210" s="159"/>
    </row>
    <row r="211" spans="1:15" s="25" customFormat="1" ht="23.25" customHeight="1">
      <c r="A211" s="167"/>
      <c r="B211" s="130" t="s">
        <v>160</v>
      </c>
      <c r="C211" s="255"/>
      <c r="D211" s="129">
        <v>87.5</v>
      </c>
      <c r="E211" s="126">
        <v>132</v>
      </c>
      <c r="F211" s="129">
        <v>189.1</v>
      </c>
      <c r="G211" s="127">
        <f t="shared" si="43"/>
        <v>57.099999999999994</v>
      </c>
      <c r="H211" s="187">
        <f t="shared" si="44"/>
        <v>143.25757575757575</v>
      </c>
      <c r="I211" s="188"/>
      <c r="J211" s="159"/>
    </row>
    <row r="212" spans="1:15" s="25" customFormat="1" ht="25.5" customHeight="1">
      <c r="A212" s="167"/>
      <c r="B212" s="130" t="s">
        <v>161</v>
      </c>
      <c r="C212" s="255"/>
      <c r="D212" s="129">
        <v>435.2</v>
      </c>
      <c r="E212" s="126">
        <v>675</v>
      </c>
      <c r="F212" s="129">
        <v>1186.5</v>
      </c>
      <c r="G212" s="127">
        <f t="shared" si="43"/>
        <v>511.5</v>
      </c>
      <c r="H212" s="187">
        <f t="shared" si="44"/>
        <v>175.7777777777778</v>
      </c>
      <c r="I212" s="188"/>
      <c r="J212" s="159"/>
    </row>
    <row r="213" spans="1:15" s="25" customFormat="1" ht="27" customHeight="1">
      <c r="A213" s="167"/>
      <c r="B213" s="133" t="s">
        <v>162</v>
      </c>
      <c r="C213" s="255"/>
      <c r="D213" s="129">
        <v>0.8</v>
      </c>
      <c r="E213" s="127">
        <v>3</v>
      </c>
      <c r="F213" s="129">
        <v>26.9</v>
      </c>
      <c r="G213" s="127">
        <f t="shared" si="43"/>
        <v>23.9</v>
      </c>
      <c r="H213" s="187">
        <f t="shared" si="44"/>
        <v>896.66666666666663</v>
      </c>
      <c r="I213" s="188"/>
      <c r="J213" s="159"/>
    </row>
    <row r="214" spans="1:15" s="77" customFormat="1" ht="27" customHeight="1">
      <c r="A214" s="153" t="s">
        <v>194</v>
      </c>
      <c r="B214" s="253" t="s">
        <v>686</v>
      </c>
      <c r="C214" s="255"/>
      <c r="D214" s="86">
        <f>D216</f>
        <v>0.5</v>
      </c>
      <c r="E214" s="86">
        <f>E216</f>
        <v>0</v>
      </c>
      <c r="F214" s="86">
        <f>F216</f>
        <v>0</v>
      </c>
      <c r="G214" s="127">
        <f t="shared" si="43"/>
        <v>0</v>
      </c>
      <c r="H214" s="233" t="e">
        <f t="shared" si="44"/>
        <v>#DIV/0!</v>
      </c>
      <c r="I214" s="25"/>
      <c r="J214" s="159"/>
      <c r="K214" s="25"/>
      <c r="L214" s="25"/>
      <c r="M214" s="25"/>
      <c r="N214" s="25"/>
    </row>
    <row r="215" spans="1:15" s="25" customFormat="1" ht="27" customHeight="1">
      <c r="A215" s="167"/>
      <c r="B215" s="151" t="s">
        <v>82</v>
      </c>
      <c r="C215" s="255"/>
      <c r="D215" s="126"/>
      <c r="E215" s="127"/>
      <c r="F215" s="129"/>
      <c r="G215" s="127"/>
      <c r="H215" s="233"/>
      <c r="J215" s="159"/>
    </row>
    <row r="216" spans="1:15" s="25" customFormat="1" ht="27" customHeight="1">
      <c r="A216" s="153" t="s">
        <v>195</v>
      </c>
      <c r="B216" s="253" t="s">
        <v>88</v>
      </c>
      <c r="C216" s="255">
        <v>1020</v>
      </c>
      <c r="D216" s="86">
        <f t="shared" ref="D216:F217" si="53">D217</f>
        <v>0.5</v>
      </c>
      <c r="E216" s="86">
        <f t="shared" si="53"/>
        <v>0</v>
      </c>
      <c r="F216" s="86">
        <f t="shared" si="53"/>
        <v>0</v>
      </c>
      <c r="G216" s="123">
        <f t="shared" ref="G216:G291" si="54">F216-E216</f>
        <v>0</v>
      </c>
      <c r="H216" s="229" t="e">
        <f t="shared" ref="H216:H291" si="55">(F216/E216)*100</f>
        <v>#DIV/0!</v>
      </c>
      <c r="J216" s="159"/>
    </row>
    <row r="217" spans="1:15" s="25" customFormat="1" ht="27" customHeight="1">
      <c r="A217" s="154" t="s">
        <v>215</v>
      </c>
      <c r="B217" s="163" t="s">
        <v>166</v>
      </c>
      <c r="C217" s="156">
        <v>1025</v>
      </c>
      <c r="D217" s="157">
        <f t="shared" si="53"/>
        <v>0.5</v>
      </c>
      <c r="E217" s="157">
        <f t="shared" si="53"/>
        <v>0</v>
      </c>
      <c r="F217" s="157">
        <f t="shared" si="53"/>
        <v>0</v>
      </c>
      <c r="G217" s="158">
        <f t="shared" si="54"/>
        <v>0</v>
      </c>
      <c r="H217" s="230" t="e">
        <f t="shared" si="55"/>
        <v>#DIV/0!</v>
      </c>
      <c r="J217" s="159"/>
    </row>
    <row r="218" spans="1:15" s="25" customFormat="1" ht="27" customHeight="1">
      <c r="A218" s="167"/>
      <c r="B218" s="130" t="s">
        <v>508</v>
      </c>
      <c r="C218" s="255"/>
      <c r="D218" s="129">
        <v>0.5</v>
      </c>
      <c r="E218" s="127"/>
      <c r="F218" s="129"/>
      <c r="G218" s="127">
        <f t="shared" si="54"/>
        <v>0</v>
      </c>
      <c r="H218" s="228" t="e">
        <f t="shared" si="55"/>
        <v>#DIV/0!</v>
      </c>
      <c r="J218" s="159"/>
    </row>
    <row r="219" spans="1:15" s="77" customFormat="1" ht="35.25" customHeight="1">
      <c r="A219" s="153" t="s">
        <v>216</v>
      </c>
      <c r="B219" s="176" t="s">
        <v>174</v>
      </c>
      <c r="C219" s="255"/>
      <c r="D219" s="86">
        <f>D228+D221+D242</f>
        <v>159.70000000000005</v>
      </c>
      <c r="E219" s="86">
        <f>E228+E221+E242</f>
        <v>215</v>
      </c>
      <c r="F219" s="86">
        <f>F228+F221+F242</f>
        <v>496.09999999999997</v>
      </c>
      <c r="G219" s="123">
        <f t="shared" si="54"/>
        <v>281.09999999999997</v>
      </c>
      <c r="H219" s="123">
        <f t="shared" si="55"/>
        <v>230.7441860465116</v>
      </c>
      <c r="I219" s="25"/>
      <c r="J219" s="159"/>
      <c r="K219" s="25"/>
      <c r="L219" s="25"/>
      <c r="M219" s="25"/>
      <c r="N219" s="25"/>
    </row>
    <row r="220" spans="1:15" s="25" customFormat="1" ht="27" customHeight="1">
      <c r="A220" s="153"/>
      <c r="B220" s="175" t="s">
        <v>82</v>
      </c>
      <c r="C220" s="255"/>
      <c r="D220" s="126"/>
      <c r="E220" s="129"/>
      <c r="F220" s="129"/>
      <c r="G220" s="123"/>
      <c r="H220" s="127"/>
      <c r="J220" s="159"/>
      <c r="K220" s="147"/>
      <c r="L220" s="119"/>
      <c r="M220" s="189"/>
      <c r="N220" s="189"/>
      <c r="O220" s="45"/>
    </row>
    <row r="221" spans="1:15" s="25" customFormat="1" ht="27" customHeight="1">
      <c r="A221" s="153" t="s">
        <v>217</v>
      </c>
      <c r="B221" s="176" t="s">
        <v>86</v>
      </c>
      <c r="C221" s="251">
        <v>1010</v>
      </c>
      <c r="D221" s="86">
        <f>D222</f>
        <v>79.700000000000017</v>
      </c>
      <c r="E221" s="86">
        <f>E222</f>
        <v>115.5</v>
      </c>
      <c r="F221" s="86">
        <f>F222</f>
        <v>319.89999999999998</v>
      </c>
      <c r="G221" s="123">
        <f t="shared" si="54"/>
        <v>204.39999999999998</v>
      </c>
      <c r="H221" s="123">
        <f t="shared" si="55"/>
        <v>276.96969696969694</v>
      </c>
      <c r="J221" s="159"/>
    </row>
    <row r="222" spans="1:15" s="25" customFormat="1" ht="27" customHeight="1">
      <c r="A222" s="154" t="s">
        <v>229</v>
      </c>
      <c r="B222" s="165" t="s">
        <v>123</v>
      </c>
      <c r="C222" s="181">
        <v>1011</v>
      </c>
      <c r="D222" s="183">
        <f>SUM(D223:D227)</f>
        <v>79.700000000000017</v>
      </c>
      <c r="E222" s="183">
        <f>SUM(E223:E227)</f>
        <v>115.5</v>
      </c>
      <c r="F222" s="183">
        <f>SUM(F223:F227)</f>
        <v>319.89999999999998</v>
      </c>
      <c r="G222" s="158">
        <f t="shared" si="54"/>
        <v>204.39999999999998</v>
      </c>
      <c r="H222" s="158">
        <f t="shared" si="55"/>
        <v>276.96969696969694</v>
      </c>
      <c r="J222" s="159"/>
    </row>
    <row r="223" spans="1:15" s="25" customFormat="1" ht="27" customHeight="1">
      <c r="A223" s="153"/>
      <c r="B223" s="133" t="s">
        <v>222</v>
      </c>
      <c r="C223" s="190"/>
      <c r="D223" s="129">
        <v>23.1</v>
      </c>
      <c r="E223" s="129">
        <v>18</v>
      </c>
      <c r="F223" s="129"/>
      <c r="G223" s="127">
        <f t="shared" si="54"/>
        <v>-18</v>
      </c>
      <c r="H223" s="127">
        <f t="shared" si="55"/>
        <v>0</v>
      </c>
      <c r="J223" s="159"/>
    </row>
    <row r="224" spans="1:15" s="25" customFormat="1" ht="27" customHeight="1">
      <c r="A224" s="153"/>
      <c r="B224" s="133" t="s">
        <v>127</v>
      </c>
      <c r="C224" s="121"/>
      <c r="D224" s="126">
        <v>42.2</v>
      </c>
      <c r="E224" s="126">
        <v>60</v>
      </c>
      <c r="F224" s="126">
        <v>60</v>
      </c>
      <c r="G224" s="127">
        <f t="shared" si="54"/>
        <v>0</v>
      </c>
      <c r="H224" s="127">
        <f t="shared" si="55"/>
        <v>100</v>
      </c>
      <c r="J224" s="159"/>
    </row>
    <row r="225" spans="1:14" s="35" customFormat="1" ht="27" customHeight="1">
      <c r="A225" s="153"/>
      <c r="B225" s="133" t="s">
        <v>389</v>
      </c>
      <c r="C225" s="121"/>
      <c r="D225" s="126"/>
      <c r="E225" s="126"/>
      <c r="F225" s="126">
        <v>62.8</v>
      </c>
      <c r="G225" s="127">
        <f t="shared" ref="G225:G248" si="56">F225-E225</f>
        <v>62.8</v>
      </c>
      <c r="H225" s="228" t="e">
        <f t="shared" ref="H225:H248" si="57">(F225/E225)*100</f>
        <v>#DIV/0!</v>
      </c>
      <c r="I225" s="25"/>
      <c r="J225" s="159"/>
      <c r="K225" s="25"/>
      <c r="L225" s="25"/>
      <c r="M225" s="25"/>
      <c r="N225" s="25"/>
    </row>
    <row r="226" spans="1:14" s="35" customFormat="1" ht="27" customHeight="1">
      <c r="A226" s="153"/>
      <c r="B226" s="133" t="s">
        <v>126</v>
      </c>
      <c r="C226" s="121"/>
      <c r="D226" s="126">
        <v>4.4000000000000004</v>
      </c>
      <c r="E226" s="126">
        <v>7.5</v>
      </c>
      <c r="F226" s="126">
        <v>120</v>
      </c>
      <c r="G226" s="127">
        <f t="shared" si="56"/>
        <v>112.5</v>
      </c>
      <c r="H226" s="127">
        <f t="shared" si="57"/>
        <v>1600</v>
      </c>
      <c r="I226" s="25"/>
      <c r="J226" s="159"/>
      <c r="K226" s="25"/>
      <c r="L226" s="25"/>
      <c r="M226" s="25"/>
      <c r="N226" s="25"/>
    </row>
    <row r="227" spans="1:14" s="35" customFormat="1" ht="27" customHeight="1">
      <c r="A227" s="153"/>
      <c r="B227" s="68" t="s">
        <v>130</v>
      </c>
      <c r="C227" s="120"/>
      <c r="D227" s="126">
        <v>10</v>
      </c>
      <c r="E227" s="129">
        <v>30</v>
      </c>
      <c r="F227" s="129">
        <v>77.099999999999994</v>
      </c>
      <c r="G227" s="127">
        <f t="shared" si="56"/>
        <v>47.099999999999994</v>
      </c>
      <c r="H227" s="127">
        <f t="shared" si="57"/>
        <v>257</v>
      </c>
      <c r="I227" s="25"/>
      <c r="J227" s="159"/>
      <c r="K227" s="25"/>
      <c r="L227" s="25"/>
      <c r="M227" s="25"/>
      <c r="N227" s="25"/>
    </row>
    <row r="228" spans="1:14" s="25" customFormat="1" ht="27" customHeight="1">
      <c r="A228" s="153" t="s">
        <v>260</v>
      </c>
      <c r="B228" s="176" t="s">
        <v>88</v>
      </c>
      <c r="C228" s="255">
        <v>1020</v>
      </c>
      <c r="D228" s="122">
        <f>D229</f>
        <v>52.2</v>
      </c>
      <c r="E228" s="122">
        <f>E229</f>
        <v>78.5</v>
      </c>
      <c r="F228" s="122">
        <f>F229</f>
        <v>98.199999999999989</v>
      </c>
      <c r="G228" s="123">
        <f t="shared" si="56"/>
        <v>19.699999999999989</v>
      </c>
      <c r="H228" s="123">
        <f t="shared" si="57"/>
        <v>125.09554140127388</v>
      </c>
      <c r="J228" s="159"/>
    </row>
    <row r="229" spans="1:14" s="25" customFormat="1" ht="24.75" customHeight="1">
      <c r="A229" s="154" t="s">
        <v>261</v>
      </c>
      <c r="B229" s="165" t="s">
        <v>166</v>
      </c>
      <c r="C229" s="156">
        <v>1025</v>
      </c>
      <c r="D229" s="157">
        <f>SUM(D230:D241)</f>
        <v>52.2</v>
      </c>
      <c r="E229" s="157">
        <f>SUM(E230:E241)</f>
        <v>78.5</v>
      </c>
      <c r="F229" s="157">
        <f>SUM(F230:F241)</f>
        <v>98.199999999999989</v>
      </c>
      <c r="G229" s="158">
        <f t="shared" si="56"/>
        <v>19.699999999999989</v>
      </c>
      <c r="H229" s="158">
        <f t="shared" si="57"/>
        <v>125.09554140127388</v>
      </c>
      <c r="J229" s="159"/>
    </row>
    <row r="230" spans="1:14" s="25" customFormat="1" ht="24.75" customHeight="1">
      <c r="A230" s="154"/>
      <c r="B230" s="133" t="s">
        <v>378</v>
      </c>
      <c r="C230" s="156"/>
      <c r="D230" s="157"/>
      <c r="E230" s="157"/>
      <c r="F230" s="126">
        <v>40.1</v>
      </c>
      <c r="G230" s="127">
        <f t="shared" si="56"/>
        <v>40.1</v>
      </c>
      <c r="H230" s="228" t="e">
        <f t="shared" si="57"/>
        <v>#DIV/0!</v>
      </c>
      <c r="J230" s="159"/>
    </row>
    <row r="231" spans="1:14" s="25" customFormat="1" ht="24.75" customHeight="1">
      <c r="A231" s="154"/>
      <c r="B231" s="133" t="s">
        <v>151</v>
      </c>
      <c r="C231" s="156"/>
      <c r="D231" s="157"/>
      <c r="E231" s="157"/>
      <c r="F231" s="126">
        <v>24.2</v>
      </c>
      <c r="G231" s="127">
        <f t="shared" si="56"/>
        <v>24.2</v>
      </c>
      <c r="H231" s="228" t="e">
        <f t="shared" si="57"/>
        <v>#DIV/0!</v>
      </c>
      <c r="J231" s="159"/>
    </row>
    <row r="232" spans="1:14" s="25" customFormat="1" ht="24.75" customHeight="1">
      <c r="A232" s="154"/>
      <c r="B232" s="133" t="s">
        <v>377</v>
      </c>
      <c r="C232" s="156"/>
      <c r="D232" s="157"/>
      <c r="E232" s="157"/>
      <c r="F232" s="126">
        <v>17.3</v>
      </c>
      <c r="G232" s="127">
        <f t="shared" si="56"/>
        <v>17.3</v>
      </c>
      <c r="H232" s="228" t="e">
        <f t="shared" si="57"/>
        <v>#DIV/0!</v>
      </c>
      <c r="J232" s="159"/>
    </row>
    <row r="233" spans="1:14" s="25" customFormat="1" ht="24.75" customHeight="1">
      <c r="A233" s="154"/>
      <c r="B233" s="133" t="s">
        <v>379</v>
      </c>
      <c r="C233" s="156"/>
      <c r="D233" s="157"/>
      <c r="E233" s="157"/>
      <c r="F233" s="126">
        <v>0.1</v>
      </c>
      <c r="G233" s="127">
        <f t="shared" si="56"/>
        <v>0.1</v>
      </c>
      <c r="H233" s="228" t="e">
        <f t="shared" si="57"/>
        <v>#DIV/0!</v>
      </c>
      <c r="J233" s="159"/>
    </row>
    <row r="234" spans="1:14" s="25" customFormat="1" ht="24.75" customHeight="1">
      <c r="A234" s="154"/>
      <c r="B234" s="133" t="s">
        <v>380</v>
      </c>
      <c r="C234" s="156"/>
      <c r="D234" s="157"/>
      <c r="E234" s="157"/>
      <c r="F234" s="126">
        <v>6.9</v>
      </c>
      <c r="G234" s="127">
        <f t="shared" si="56"/>
        <v>6.9</v>
      </c>
      <c r="H234" s="228" t="e">
        <f t="shared" si="57"/>
        <v>#DIV/0!</v>
      </c>
      <c r="J234" s="159"/>
    </row>
    <row r="235" spans="1:14" s="25" customFormat="1" ht="24.75" customHeight="1">
      <c r="A235" s="154"/>
      <c r="B235" s="133" t="s">
        <v>446</v>
      </c>
      <c r="C235" s="156"/>
      <c r="D235" s="157"/>
      <c r="E235" s="157"/>
      <c r="F235" s="126">
        <v>3</v>
      </c>
      <c r="G235" s="127">
        <f t="shared" si="56"/>
        <v>3</v>
      </c>
      <c r="H235" s="228" t="e">
        <f t="shared" si="57"/>
        <v>#DIV/0!</v>
      </c>
      <c r="J235" s="159"/>
    </row>
    <row r="236" spans="1:14" s="25" customFormat="1" ht="24.75" customHeight="1">
      <c r="A236" s="154"/>
      <c r="B236" s="133" t="s">
        <v>447</v>
      </c>
      <c r="C236" s="156"/>
      <c r="D236" s="157"/>
      <c r="E236" s="157"/>
      <c r="F236" s="126">
        <v>4.8</v>
      </c>
      <c r="G236" s="127">
        <f t="shared" si="56"/>
        <v>4.8</v>
      </c>
      <c r="H236" s="228" t="e">
        <f t="shared" si="57"/>
        <v>#DIV/0!</v>
      </c>
      <c r="J236" s="159"/>
    </row>
    <row r="237" spans="1:14" s="25" customFormat="1" ht="24.75" customHeight="1">
      <c r="A237" s="154"/>
      <c r="B237" s="133" t="s">
        <v>661</v>
      </c>
      <c r="C237" s="156"/>
      <c r="D237" s="157"/>
      <c r="E237" s="157"/>
      <c r="F237" s="126">
        <v>1.8</v>
      </c>
      <c r="G237" s="127">
        <f t="shared" si="56"/>
        <v>1.8</v>
      </c>
      <c r="H237" s="228" t="e">
        <f t="shared" si="57"/>
        <v>#DIV/0!</v>
      </c>
      <c r="J237" s="159"/>
    </row>
    <row r="238" spans="1:14" s="25" customFormat="1" ht="27.75" customHeight="1">
      <c r="A238" s="167"/>
      <c r="B238" s="134" t="s">
        <v>178</v>
      </c>
      <c r="C238" s="132"/>
      <c r="D238" s="126">
        <v>10.7</v>
      </c>
      <c r="E238" s="126">
        <v>17</v>
      </c>
      <c r="F238" s="126"/>
      <c r="G238" s="127">
        <f t="shared" si="56"/>
        <v>-17</v>
      </c>
      <c r="H238" s="127">
        <f t="shared" si="57"/>
        <v>0</v>
      </c>
      <c r="J238" s="159"/>
    </row>
    <row r="239" spans="1:14" s="25" customFormat="1" ht="27.75" customHeight="1">
      <c r="A239" s="167"/>
      <c r="B239" s="134" t="s">
        <v>327</v>
      </c>
      <c r="C239" s="132"/>
      <c r="D239" s="126">
        <v>39.799999999999997</v>
      </c>
      <c r="E239" s="126">
        <v>60</v>
      </c>
      <c r="F239" s="126"/>
      <c r="G239" s="127">
        <f t="shared" si="56"/>
        <v>-60</v>
      </c>
      <c r="H239" s="127">
        <f t="shared" si="57"/>
        <v>0</v>
      </c>
      <c r="J239" s="159"/>
    </row>
    <row r="240" spans="1:14" s="25" customFormat="1" ht="27.75" customHeight="1">
      <c r="A240" s="167"/>
      <c r="B240" s="134" t="s">
        <v>169</v>
      </c>
      <c r="C240" s="132"/>
      <c r="D240" s="126">
        <v>1.6</v>
      </c>
      <c r="E240" s="126">
        <v>1.5</v>
      </c>
      <c r="F240" s="126"/>
      <c r="G240" s="127">
        <f t="shared" si="56"/>
        <v>-1.5</v>
      </c>
      <c r="H240" s="127">
        <f t="shared" si="57"/>
        <v>0</v>
      </c>
      <c r="J240" s="159"/>
    </row>
    <row r="241" spans="1:14" s="25" customFormat="1" ht="25.5" customHeight="1">
      <c r="A241" s="167"/>
      <c r="B241" s="134" t="s">
        <v>300</v>
      </c>
      <c r="C241" s="132"/>
      <c r="D241" s="126">
        <v>0.1</v>
      </c>
      <c r="E241" s="126"/>
      <c r="F241" s="126"/>
      <c r="G241" s="127">
        <f t="shared" si="56"/>
        <v>0</v>
      </c>
      <c r="H241" s="228" t="e">
        <f t="shared" si="57"/>
        <v>#DIV/0!</v>
      </c>
      <c r="J241" s="159"/>
    </row>
    <row r="242" spans="1:14" s="25" customFormat="1" ht="25.5" customHeight="1">
      <c r="A242" s="153" t="s">
        <v>332</v>
      </c>
      <c r="B242" s="191" t="s">
        <v>171</v>
      </c>
      <c r="C242" s="255">
        <v>1030</v>
      </c>
      <c r="D242" s="122">
        <f>D243</f>
        <v>27.8</v>
      </c>
      <c r="E242" s="122">
        <f>E243</f>
        <v>21</v>
      </c>
      <c r="F242" s="122">
        <f>F243</f>
        <v>78</v>
      </c>
      <c r="G242" s="123">
        <f t="shared" si="56"/>
        <v>57</v>
      </c>
      <c r="H242" s="123">
        <f t="shared" si="57"/>
        <v>371.42857142857144</v>
      </c>
      <c r="J242" s="159"/>
    </row>
    <row r="243" spans="1:14" s="25" customFormat="1" ht="25.5" customHeight="1">
      <c r="A243" s="154" t="s">
        <v>333</v>
      </c>
      <c r="B243" s="174" t="s">
        <v>165</v>
      </c>
      <c r="C243" s="156">
        <v>1035</v>
      </c>
      <c r="D243" s="157">
        <f>SUM(D244:D248)</f>
        <v>27.8</v>
      </c>
      <c r="E243" s="157">
        <f>SUM(E244:E248)</f>
        <v>21</v>
      </c>
      <c r="F243" s="157">
        <f>SUM(F244:F248)</f>
        <v>78</v>
      </c>
      <c r="G243" s="158">
        <f t="shared" si="56"/>
        <v>57</v>
      </c>
      <c r="H243" s="158">
        <f t="shared" si="57"/>
        <v>371.42857142857144</v>
      </c>
      <c r="J243" s="159"/>
    </row>
    <row r="244" spans="1:14" s="25" customFormat="1" ht="25.5" customHeight="1">
      <c r="A244" s="154"/>
      <c r="B244" s="134" t="s">
        <v>448</v>
      </c>
      <c r="C244" s="156"/>
      <c r="D244" s="157"/>
      <c r="E244" s="157"/>
      <c r="F244" s="126">
        <v>21.5</v>
      </c>
      <c r="G244" s="127">
        <f t="shared" si="56"/>
        <v>21.5</v>
      </c>
      <c r="H244" s="228" t="e">
        <f t="shared" si="57"/>
        <v>#DIV/0!</v>
      </c>
      <c r="J244" s="159"/>
    </row>
    <row r="245" spans="1:14" s="25" customFormat="1" ht="36.75" customHeight="1">
      <c r="A245" s="154"/>
      <c r="B245" s="134" t="s">
        <v>658</v>
      </c>
      <c r="C245" s="156"/>
      <c r="D245" s="157"/>
      <c r="E245" s="157"/>
      <c r="F245" s="126">
        <v>0.6</v>
      </c>
      <c r="G245" s="127">
        <f t="shared" si="56"/>
        <v>0.6</v>
      </c>
      <c r="H245" s="228" t="e">
        <f t="shared" si="57"/>
        <v>#DIV/0!</v>
      </c>
      <c r="J245" s="159"/>
    </row>
    <row r="246" spans="1:14" s="25" customFormat="1" ht="36.75" customHeight="1">
      <c r="A246" s="154"/>
      <c r="B246" s="134" t="s">
        <v>659</v>
      </c>
      <c r="C246" s="156"/>
      <c r="D246" s="157"/>
      <c r="E246" s="157"/>
      <c r="F246" s="126">
        <v>5.7</v>
      </c>
      <c r="G246" s="127">
        <f t="shared" si="56"/>
        <v>5.7</v>
      </c>
      <c r="H246" s="228" t="e">
        <f t="shared" si="57"/>
        <v>#DIV/0!</v>
      </c>
      <c r="J246" s="159"/>
    </row>
    <row r="247" spans="1:14" s="25" customFormat="1" ht="36.75" customHeight="1">
      <c r="A247" s="154"/>
      <c r="B247" s="134" t="s">
        <v>660</v>
      </c>
      <c r="C247" s="156"/>
      <c r="D247" s="157"/>
      <c r="E247" s="157"/>
      <c r="F247" s="126">
        <v>50.2</v>
      </c>
      <c r="G247" s="127">
        <f t="shared" si="56"/>
        <v>50.2</v>
      </c>
      <c r="H247" s="228" t="e">
        <f t="shared" si="57"/>
        <v>#DIV/0!</v>
      </c>
      <c r="J247" s="159"/>
    </row>
    <row r="248" spans="1:14" s="25" customFormat="1" ht="25.5" customHeight="1">
      <c r="A248" s="167"/>
      <c r="B248" s="134" t="s">
        <v>297</v>
      </c>
      <c r="C248" s="132"/>
      <c r="D248" s="126">
        <v>27.8</v>
      </c>
      <c r="E248" s="126">
        <v>21</v>
      </c>
      <c r="F248" s="126"/>
      <c r="G248" s="127">
        <f t="shared" si="56"/>
        <v>-21</v>
      </c>
      <c r="H248" s="228">
        <f t="shared" si="57"/>
        <v>0</v>
      </c>
      <c r="J248" s="159"/>
    </row>
    <row r="249" spans="1:14" s="77" customFormat="1" ht="30" customHeight="1">
      <c r="A249" s="153" t="s">
        <v>199</v>
      </c>
      <c r="B249" s="191" t="s">
        <v>170</v>
      </c>
      <c r="C249" s="255"/>
      <c r="D249" s="122">
        <f>D251+D255+D258</f>
        <v>513.9</v>
      </c>
      <c r="E249" s="122">
        <f>E251+E255+E258</f>
        <v>467.8</v>
      </c>
      <c r="F249" s="122">
        <f>F251+F255+F258</f>
        <v>432.90000000000003</v>
      </c>
      <c r="G249" s="122">
        <f t="shared" si="54"/>
        <v>-34.899999999999977</v>
      </c>
      <c r="H249" s="123">
        <f t="shared" si="55"/>
        <v>92.539546814878165</v>
      </c>
      <c r="I249" s="25"/>
      <c r="J249" s="159"/>
      <c r="K249" s="25"/>
      <c r="L249" s="25"/>
      <c r="M249" s="25"/>
      <c r="N249" s="25"/>
    </row>
    <row r="250" spans="1:14" s="25" customFormat="1" ht="25.5" customHeight="1">
      <c r="A250" s="153"/>
      <c r="B250" s="175" t="s">
        <v>82</v>
      </c>
      <c r="C250" s="255"/>
      <c r="D250" s="126"/>
      <c r="E250" s="126"/>
      <c r="F250" s="126"/>
      <c r="G250" s="123"/>
      <c r="H250" s="127"/>
      <c r="J250" s="159"/>
    </row>
    <row r="251" spans="1:14" s="25" customFormat="1" ht="28.5" customHeight="1">
      <c r="A251" s="153" t="s">
        <v>230</v>
      </c>
      <c r="B251" s="253" t="s">
        <v>86</v>
      </c>
      <c r="C251" s="255">
        <v>1010</v>
      </c>
      <c r="D251" s="122">
        <f>D252</f>
        <v>163.6</v>
      </c>
      <c r="E251" s="122">
        <f>E252</f>
        <v>172.5</v>
      </c>
      <c r="F251" s="122">
        <f>F252</f>
        <v>0</v>
      </c>
      <c r="G251" s="122">
        <f t="shared" si="54"/>
        <v>-172.5</v>
      </c>
      <c r="H251" s="123">
        <f t="shared" si="55"/>
        <v>0</v>
      </c>
      <c r="J251" s="16"/>
    </row>
    <row r="252" spans="1:14" s="25" customFormat="1" ht="27" customHeight="1">
      <c r="A252" s="154" t="s">
        <v>238</v>
      </c>
      <c r="B252" s="155" t="s">
        <v>123</v>
      </c>
      <c r="C252" s="156">
        <v>1011</v>
      </c>
      <c r="D252" s="157">
        <f>SUM(D253:D254)</f>
        <v>163.6</v>
      </c>
      <c r="E252" s="157">
        <f>SUM(E253:E254)</f>
        <v>172.5</v>
      </c>
      <c r="F252" s="157">
        <f>SUM(F253:F254)</f>
        <v>0</v>
      </c>
      <c r="G252" s="158">
        <f t="shared" si="54"/>
        <v>-172.5</v>
      </c>
      <c r="H252" s="158">
        <f t="shared" si="55"/>
        <v>0</v>
      </c>
      <c r="J252" s="159"/>
    </row>
    <row r="253" spans="1:14" s="25" customFormat="1" ht="24.75" customHeight="1">
      <c r="A253" s="167"/>
      <c r="B253" s="68" t="s">
        <v>130</v>
      </c>
      <c r="C253" s="132"/>
      <c r="D253" s="126">
        <v>120</v>
      </c>
      <c r="E253" s="126">
        <v>135</v>
      </c>
      <c r="F253" s="126"/>
      <c r="G253" s="127">
        <f t="shared" si="54"/>
        <v>-135</v>
      </c>
      <c r="H253" s="127">
        <f t="shared" si="55"/>
        <v>0</v>
      </c>
      <c r="J253" s="159"/>
    </row>
    <row r="254" spans="1:14" s="25" customFormat="1" ht="24.75" customHeight="1">
      <c r="A254" s="167"/>
      <c r="B254" s="134" t="s">
        <v>127</v>
      </c>
      <c r="C254" s="132"/>
      <c r="D254" s="126">
        <v>43.6</v>
      </c>
      <c r="E254" s="126">
        <v>37.5</v>
      </c>
      <c r="F254" s="126"/>
      <c r="G254" s="127"/>
      <c r="H254" s="127"/>
      <c r="J254" s="159"/>
    </row>
    <row r="255" spans="1:14" s="25" customFormat="1" ht="29.25" customHeight="1">
      <c r="A255" s="153" t="s">
        <v>239</v>
      </c>
      <c r="B255" s="176" t="s">
        <v>88</v>
      </c>
      <c r="C255" s="255">
        <v>1020</v>
      </c>
      <c r="D255" s="122">
        <f>D256</f>
        <v>2</v>
      </c>
      <c r="E255" s="122">
        <f>E256</f>
        <v>2</v>
      </c>
      <c r="F255" s="122">
        <f>F256</f>
        <v>3.2</v>
      </c>
      <c r="G255" s="123">
        <f t="shared" si="54"/>
        <v>1.2000000000000002</v>
      </c>
      <c r="H255" s="123">
        <f t="shared" si="55"/>
        <v>160</v>
      </c>
      <c r="J255" s="159"/>
    </row>
    <row r="256" spans="1:14" s="25" customFormat="1" ht="31.5" customHeight="1">
      <c r="A256" s="154" t="s">
        <v>240</v>
      </c>
      <c r="B256" s="165" t="s">
        <v>166</v>
      </c>
      <c r="C256" s="156">
        <v>1025</v>
      </c>
      <c r="D256" s="157">
        <f>SUM(D257:D257)</f>
        <v>2</v>
      </c>
      <c r="E256" s="157">
        <f>SUM(E257:E257)</f>
        <v>2</v>
      </c>
      <c r="F256" s="157">
        <f>SUM(F257:F257)</f>
        <v>3.2</v>
      </c>
      <c r="G256" s="158">
        <f t="shared" si="54"/>
        <v>1.2000000000000002</v>
      </c>
      <c r="H256" s="158">
        <f t="shared" si="55"/>
        <v>160</v>
      </c>
      <c r="J256" s="159"/>
      <c r="K256" s="192"/>
    </row>
    <row r="257" spans="1:11" s="25" customFormat="1" ht="28.5" customHeight="1">
      <c r="A257" s="153"/>
      <c r="B257" s="133" t="s">
        <v>169</v>
      </c>
      <c r="C257" s="255"/>
      <c r="D257" s="126">
        <v>2</v>
      </c>
      <c r="E257" s="126">
        <v>2</v>
      </c>
      <c r="F257" s="126">
        <v>3.2</v>
      </c>
      <c r="G257" s="127">
        <f t="shared" si="54"/>
        <v>1.2000000000000002</v>
      </c>
      <c r="H257" s="127">
        <f t="shared" si="55"/>
        <v>160</v>
      </c>
      <c r="J257" s="159"/>
    </row>
    <row r="258" spans="1:11" s="25" customFormat="1" ht="28.5" customHeight="1">
      <c r="A258" s="153" t="s">
        <v>241</v>
      </c>
      <c r="B258" s="191" t="s">
        <v>171</v>
      </c>
      <c r="C258" s="255">
        <v>1030</v>
      </c>
      <c r="D258" s="122">
        <f>D259</f>
        <v>348.3</v>
      </c>
      <c r="E258" s="122">
        <f t="shared" ref="E258:F258" si="58">E259</f>
        <v>293.3</v>
      </c>
      <c r="F258" s="122">
        <f t="shared" si="58"/>
        <v>429.70000000000005</v>
      </c>
      <c r="G258" s="122">
        <f t="shared" si="54"/>
        <v>136.40000000000003</v>
      </c>
      <c r="H258" s="127">
        <f t="shared" si="55"/>
        <v>146.50528469144223</v>
      </c>
      <c r="J258" s="159"/>
    </row>
    <row r="259" spans="1:11" s="25" customFormat="1" ht="30" customHeight="1">
      <c r="A259" s="154" t="s">
        <v>242</v>
      </c>
      <c r="B259" s="174" t="s">
        <v>165</v>
      </c>
      <c r="C259" s="156">
        <v>1035</v>
      </c>
      <c r="D259" s="157">
        <f>SUM(D260:D273)</f>
        <v>348.3</v>
      </c>
      <c r="E259" s="157">
        <f>SUM(E260:E273)</f>
        <v>293.3</v>
      </c>
      <c r="F259" s="157">
        <f t="shared" ref="F259" si="59">SUM(F260:F273)</f>
        <v>429.70000000000005</v>
      </c>
      <c r="G259" s="158">
        <f t="shared" si="54"/>
        <v>136.40000000000003</v>
      </c>
      <c r="H259" s="158">
        <f t="shared" si="55"/>
        <v>146.50528469144223</v>
      </c>
      <c r="J259" s="159"/>
    </row>
    <row r="260" spans="1:11" s="25" customFormat="1" ht="27" customHeight="1">
      <c r="A260" s="162"/>
      <c r="B260" s="133" t="s">
        <v>397</v>
      </c>
      <c r="C260" s="255"/>
      <c r="D260" s="126">
        <v>8.1</v>
      </c>
      <c r="E260" s="126">
        <v>7.5</v>
      </c>
      <c r="F260" s="126">
        <v>6.5</v>
      </c>
      <c r="G260" s="127">
        <f t="shared" si="54"/>
        <v>-1</v>
      </c>
      <c r="H260" s="127">
        <f t="shared" si="55"/>
        <v>86.666666666666671</v>
      </c>
      <c r="J260" s="159"/>
      <c r="K260" s="16"/>
    </row>
    <row r="261" spans="1:11" s="25" customFormat="1" ht="27" customHeight="1">
      <c r="A261" s="162"/>
      <c r="B261" s="133" t="s">
        <v>297</v>
      </c>
      <c r="C261" s="255"/>
      <c r="D261" s="126">
        <v>269.2</v>
      </c>
      <c r="E261" s="126">
        <v>225</v>
      </c>
      <c r="F261" s="126">
        <v>198</v>
      </c>
      <c r="G261" s="127">
        <f t="shared" ref="G261:G273" si="60">F261-E261</f>
        <v>-27</v>
      </c>
      <c r="H261" s="127">
        <f t="shared" ref="H261:H273" si="61">(F261/E261)*100</f>
        <v>88</v>
      </c>
      <c r="J261" s="159"/>
      <c r="K261" s="16"/>
    </row>
    <row r="262" spans="1:11" s="25" customFormat="1" ht="27" customHeight="1">
      <c r="A262" s="162"/>
      <c r="B262" s="133" t="s">
        <v>258</v>
      </c>
      <c r="C262" s="255"/>
      <c r="D262" s="126">
        <v>16.2</v>
      </c>
      <c r="E262" s="126">
        <v>12</v>
      </c>
      <c r="F262" s="126"/>
      <c r="G262" s="127">
        <f t="shared" si="60"/>
        <v>-12</v>
      </c>
      <c r="H262" s="127">
        <f t="shared" si="61"/>
        <v>0</v>
      </c>
      <c r="J262" s="159"/>
      <c r="K262" s="16"/>
    </row>
    <row r="263" spans="1:11" s="25" customFormat="1" ht="27" customHeight="1">
      <c r="A263" s="162"/>
      <c r="B263" s="133" t="s">
        <v>509</v>
      </c>
      <c r="C263" s="255"/>
      <c r="D263" s="126">
        <v>3.5</v>
      </c>
      <c r="E263" s="126">
        <v>6</v>
      </c>
      <c r="F263" s="126"/>
      <c r="G263" s="127">
        <f t="shared" si="60"/>
        <v>-6</v>
      </c>
      <c r="H263" s="127">
        <f t="shared" si="61"/>
        <v>0</v>
      </c>
      <c r="J263" s="159"/>
      <c r="K263" s="16"/>
    </row>
    <row r="264" spans="1:11" s="25" customFormat="1" ht="27" customHeight="1">
      <c r="A264" s="162"/>
      <c r="B264" s="133" t="s">
        <v>377</v>
      </c>
      <c r="C264" s="255"/>
      <c r="D264" s="126"/>
      <c r="E264" s="126"/>
      <c r="F264" s="126">
        <v>12.3</v>
      </c>
      <c r="G264" s="127">
        <f t="shared" si="60"/>
        <v>12.3</v>
      </c>
      <c r="H264" s="228" t="e">
        <f t="shared" si="61"/>
        <v>#DIV/0!</v>
      </c>
      <c r="J264" s="159"/>
      <c r="K264" s="16"/>
    </row>
    <row r="265" spans="1:11" s="25" customFormat="1" ht="27" customHeight="1">
      <c r="A265" s="162"/>
      <c r="B265" s="133" t="s">
        <v>259</v>
      </c>
      <c r="C265" s="255"/>
      <c r="D265" s="126">
        <v>5.0999999999999996</v>
      </c>
      <c r="E265" s="126">
        <v>4.5</v>
      </c>
      <c r="F265" s="126"/>
      <c r="G265" s="127">
        <f t="shared" si="60"/>
        <v>-4.5</v>
      </c>
      <c r="H265" s="127">
        <f t="shared" si="61"/>
        <v>0</v>
      </c>
      <c r="J265" s="159"/>
      <c r="K265" s="16"/>
    </row>
    <row r="266" spans="1:11" s="25" customFormat="1" ht="27" customHeight="1">
      <c r="A266" s="162"/>
      <c r="B266" s="133" t="s">
        <v>143</v>
      </c>
      <c r="C266" s="255"/>
      <c r="D266" s="126"/>
      <c r="E266" s="126"/>
      <c r="F266" s="126">
        <v>3.1</v>
      </c>
      <c r="G266" s="127">
        <f t="shared" si="60"/>
        <v>3.1</v>
      </c>
      <c r="H266" s="228" t="e">
        <f t="shared" si="61"/>
        <v>#DIV/0!</v>
      </c>
      <c r="J266" s="159"/>
      <c r="K266" s="16"/>
    </row>
    <row r="267" spans="1:11" s="25" customFormat="1" ht="27" customHeight="1">
      <c r="A267" s="162"/>
      <c r="B267" s="133" t="s">
        <v>510</v>
      </c>
      <c r="C267" s="255"/>
      <c r="D267" s="126">
        <v>20.2</v>
      </c>
      <c r="E267" s="126">
        <v>24</v>
      </c>
      <c r="F267" s="126"/>
      <c r="G267" s="127">
        <f t="shared" si="60"/>
        <v>-24</v>
      </c>
      <c r="H267" s="127">
        <f t="shared" si="61"/>
        <v>0</v>
      </c>
      <c r="J267" s="159"/>
      <c r="K267" s="16"/>
    </row>
    <row r="268" spans="1:11" s="25" customFormat="1" ht="27" customHeight="1">
      <c r="A268" s="162"/>
      <c r="B268" s="133" t="s">
        <v>136</v>
      </c>
      <c r="C268" s="255"/>
      <c r="D268" s="126">
        <v>10.1</v>
      </c>
      <c r="E268" s="126">
        <v>9</v>
      </c>
      <c r="F268" s="126"/>
      <c r="G268" s="127">
        <f t="shared" si="60"/>
        <v>-9</v>
      </c>
      <c r="H268" s="127">
        <f t="shared" si="61"/>
        <v>0</v>
      </c>
      <c r="J268" s="159"/>
      <c r="K268" s="16"/>
    </row>
    <row r="269" spans="1:11" s="25" customFormat="1" ht="27" customHeight="1">
      <c r="A269" s="162"/>
      <c r="B269" s="133" t="s">
        <v>179</v>
      </c>
      <c r="C269" s="255"/>
      <c r="D269" s="126">
        <v>6.9</v>
      </c>
      <c r="E269" s="126">
        <v>5</v>
      </c>
      <c r="F269" s="126"/>
      <c r="G269" s="127">
        <f t="shared" si="60"/>
        <v>-5</v>
      </c>
      <c r="H269" s="127">
        <f t="shared" si="61"/>
        <v>0</v>
      </c>
      <c r="J269" s="159"/>
      <c r="K269" s="16"/>
    </row>
    <row r="270" spans="1:11" s="25" customFormat="1" ht="27" customHeight="1">
      <c r="A270" s="162"/>
      <c r="B270" s="133" t="s">
        <v>511</v>
      </c>
      <c r="C270" s="255"/>
      <c r="D270" s="126">
        <v>0.3</v>
      </c>
      <c r="E270" s="126">
        <v>0.3</v>
      </c>
      <c r="F270" s="126"/>
      <c r="G270" s="127">
        <f t="shared" si="60"/>
        <v>-0.3</v>
      </c>
      <c r="H270" s="127">
        <f t="shared" si="61"/>
        <v>0</v>
      </c>
      <c r="J270" s="159"/>
      <c r="K270" s="16"/>
    </row>
    <row r="271" spans="1:11" s="25" customFormat="1" ht="36.75" customHeight="1">
      <c r="A271" s="162"/>
      <c r="B271" s="134" t="s">
        <v>544</v>
      </c>
      <c r="C271" s="255"/>
      <c r="D271" s="126">
        <v>6.4</v>
      </c>
      <c r="E271" s="126"/>
      <c r="F271" s="126"/>
      <c r="G271" s="127">
        <f t="shared" si="60"/>
        <v>0</v>
      </c>
      <c r="H271" s="228" t="e">
        <f t="shared" si="61"/>
        <v>#DIV/0!</v>
      </c>
      <c r="J271" s="159"/>
      <c r="K271" s="16"/>
    </row>
    <row r="272" spans="1:11" s="25" customFormat="1" ht="27" customHeight="1">
      <c r="A272" s="162"/>
      <c r="B272" s="133" t="s">
        <v>552</v>
      </c>
      <c r="C272" s="255"/>
      <c r="D272" s="126">
        <v>2.2999999999999998</v>
      </c>
      <c r="E272" s="126"/>
      <c r="F272" s="126"/>
      <c r="G272" s="127">
        <f t="shared" si="60"/>
        <v>0</v>
      </c>
      <c r="H272" s="228" t="e">
        <f t="shared" si="61"/>
        <v>#DIV/0!</v>
      </c>
      <c r="J272" s="159"/>
      <c r="K272" s="16"/>
    </row>
    <row r="273" spans="1:15" s="25" customFormat="1" ht="27" customHeight="1">
      <c r="A273" s="162"/>
      <c r="B273" s="133" t="s">
        <v>657</v>
      </c>
      <c r="C273" s="255"/>
      <c r="D273" s="126"/>
      <c r="E273" s="126"/>
      <c r="F273" s="126">
        <v>209.8</v>
      </c>
      <c r="G273" s="127">
        <f t="shared" si="60"/>
        <v>209.8</v>
      </c>
      <c r="H273" s="228" t="e">
        <f t="shared" si="61"/>
        <v>#DIV/0!</v>
      </c>
      <c r="J273" s="159"/>
      <c r="K273" s="16"/>
    </row>
    <row r="274" spans="1:15" s="77" customFormat="1" ht="37.5" customHeight="1">
      <c r="A274" s="153" t="s">
        <v>203</v>
      </c>
      <c r="B274" s="191" t="s">
        <v>172</v>
      </c>
      <c r="C274" s="255"/>
      <c r="D274" s="86">
        <f>D276</f>
        <v>10</v>
      </c>
      <c r="E274" s="86">
        <f>E276</f>
        <v>15</v>
      </c>
      <c r="F274" s="86">
        <f>F276</f>
        <v>15</v>
      </c>
      <c r="G274" s="123">
        <f t="shared" si="54"/>
        <v>0</v>
      </c>
      <c r="H274" s="123">
        <f t="shared" si="55"/>
        <v>100</v>
      </c>
      <c r="I274" s="25"/>
      <c r="J274" s="159"/>
      <c r="K274" s="25"/>
      <c r="L274" s="25"/>
      <c r="M274" s="25"/>
      <c r="N274" s="25"/>
      <c r="O274" s="83"/>
    </row>
    <row r="275" spans="1:15" s="25" customFormat="1" ht="27" customHeight="1">
      <c r="A275" s="154"/>
      <c r="B275" s="193" t="s">
        <v>82</v>
      </c>
      <c r="C275" s="255"/>
      <c r="D275" s="126"/>
      <c r="E275" s="129"/>
      <c r="F275" s="129"/>
      <c r="G275" s="123"/>
      <c r="H275" s="127"/>
      <c r="J275" s="159"/>
    </row>
    <row r="276" spans="1:15" s="25" customFormat="1" ht="27.75" customHeight="1">
      <c r="A276" s="153" t="s">
        <v>218</v>
      </c>
      <c r="B276" s="191" t="s">
        <v>88</v>
      </c>
      <c r="C276" s="255">
        <v>1020</v>
      </c>
      <c r="D276" s="122">
        <f t="shared" ref="D276:F277" si="62">D277</f>
        <v>10</v>
      </c>
      <c r="E276" s="86">
        <f t="shared" si="62"/>
        <v>15</v>
      </c>
      <c r="F276" s="86">
        <f t="shared" si="62"/>
        <v>15</v>
      </c>
      <c r="G276" s="123">
        <f t="shared" si="54"/>
        <v>0</v>
      </c>
      <c r="H276" s="123">
        <f t="shared" si="55"/>
        <v>100</v>
      </c>
      <c r="J276" s="159"/>
    </row>
    <row r="277" spans="1:15" s="25" customFormat="1" ht="28.5" customHeight="1">
      <c r="A277" s="154" t="s">
        <v>231</v>
      </c>
      <c r="B277" s="174" t="s">
        <v>123</v>
      </c>
      <c r="C277" s="156">
        <v>1021</v>
      </c>
      <c r="D277" s="157">
        <f t="shared" si="62"/>
        <v>10</v>
      </c>
      <c r="E277" s="183">
        <f t="shared" si="62"/>
        <v>15</v>
      </c>
      <c r="F277" s="183">
        <f t="shared" si="62"/>
        <v>15</v>
      </c>
      <c r="G277" s="158">
        <f t="shared" si="54"/>
        <v>0</v>
      </c>
      <c r="H277" s="158">
        <f t="shared" si="55"/>
        <v>100</v>
      </c>
      <c r="J277" s="159"/>
    </row>
    <row r="278" spans="1:15" s="25" customFormat="1" ht="27.75" customHeight="1">
      <c r="A278" s="167"/>
      <c r="B278" s="68" t="s">
        <v>127</v>
      </c>
      <c r="C278" s="255"/>
      <c r="D278" s="126">
        <v>10</v>
      </c>
      <c r="E278" s="129">
        <v>15</v>
      </c>
      <c r="F278" s="129">
        <v>15</v>
      </c>
      <c r="G278" s="127">
        <f t="shared" si="54"/>
        <v>0</v>
      </c>
      <c r="H278" s="127">
        <f t="shared" si="55"/>
        <v>100</v>
      </c>
      <c r="J278" s="159"/>
    </row>
    <row r="279" spans="1:15" s="84" customFormat="1" ht="27.75" customHeight="1">
      <c r="A279" s="153" t="s">
        <v>219</v>
      </c>
      <c r="B279" s="252" t="s">
        <v>208</v>
      </c>
      <c r="C279" s="255"/>
      <c r="D279" s="86">
        <f>D288+D281</f>
        <v>2191.6</v>
      </c>
      <c r="E279" s="86">
        <f>E288+E281</f>
        <v>0</v>
      </c>
      <c r="F279" s="86">
        <f>F288+F281</f>
        <v>5846.5999999999995</v>
      </c>
      <c r="G279" s="123">
        <f t="shared" si="54"/>
        <v>5846.5999999999995</v>
      </c>
      <c r="H279" s="228" t="e">
        <f t="shared" si="55"/>
        <v>#DIV/0!</v>
      </c>
      <c r="I279" s="25"/>
      <c r="J279" s="159"/>
      <c r="K279" s="25"/>
      <c r="L279" s="25"/>
      <c r="M279" s="25"/>
      <c r="N279" s="25"/>
    </row>
    <row r="280" spans="1:15" s="25" customFormat="1" ht="27.75" customHeight="1">
      <c r="A280" s="167"/>
      <c r="B280" s="175" t="s">
        <v>82</v>
      </c>
      <c r="C280" s="255"/>
      <c r="D280" s="126"/>
      <c r="E280" s="129"/>
      <c r="F280" s="129"/>
      <c r="G280" s="127"/>
      <c r="H280" s="127"/>
      <c r="J280" s="159"/>
    </row>
    <row r="281" spans="1:15" s="25" customFormat="1" ht="27.75" customHeight="1">
      <c r="A281" s="154" t="s">
        <v>207</v>
      </c>
      <c r="B281" s="252" t="s">
        <v>86</v>
      </c>
      <c r="C281" s="255">
        <v>1010</v>
      </c>
      <c r="D281" s="122">
        <f>D282</f>
        <v>2191.6</v>
      </c>
      <c r="E281" s="122">
        <f>E282</f>
        <v>0</v>
      </c>
      <c r="F281" s="122">
        <f>F282</f>
        <v>4028.6999999999994</v>
      </c>
      <c r="G281" s="123">
        <f t="shared" si="54"/>
        <v>4028.6999999999994</v>
      </c>
      <c r="H281" s="229" t="e">
        <f t="shared" si="55"/>
        <v>#DIV/0!</v>
      </c>
      <c r="J281" s="159"/>
    </row>
    <row r="282" spans="1:15" s="25" customFormat="1" ht="27.75" customHeight="1">
      <c r="A282" s="154" t="s">
        <v>243</v>
      </c>
      <c r="B282" s="155" t="s">
        <v>123</v>
      </c>
      <c r="C282" s="156">
        <v>1011</v>
      </c>
      <c r="D282" s="157">
        <f>SUM(D283:D287)</f>
        <v>2191.6</v>
      </c>
      <c r="E282" s="157">
        <f>SUM(E283:E287)</f>
        <v>0</v>
      </c>
      <c r="F282" s="157">
        <f>SUM(F283:F287)</f>
        <v>4028.6999999999994</v>
      </c>
      <c r="G282" s="158">
        <f t="shared" si="54"/>
        <v>4028.6999999999994</v>
      </c>
      <c r="H282" s="230" t="e">
        <f t="shared" si="55"/>
        <v>#DIV/0!</v>
      </c>
      <c r="J282" s="159"/>
    </row>
    <row r="283" spans="1:15" s="25" customFormat="1" ht="27.75" customHeight="1">
      <c r="A283" s="167"/>
      <c r="B283" s="68" t="s">
        <v>124</v>
      </c>
      <c r="C283" s="255"/>
      <c r="D283" s="129">
        <f>1983.2-281.2</f>
        <v>1702</v>
      </c>
      <c r="E283" s="129"/>
      <c r="F283" s="129">
        <v>3783.2</v>
      </c>
      <c r="G283" s="127">
        <f t="shared" si="54"/>
        <v>3783.2</v>
      </c>
      <c r="H283" s="228" t="e">
        <f t="shared" si="55"/>
        <v>#DIV/0!</v>
      </c>
      <c r="I283" s="168"/>
      <c r="J283" s="159"/>
    </row>
    <row r="284" spans="1:15" s="35" customFormat="1" ht="27.75" customHeight="1">
      <c r="A284" s="167"/>
      <c r="B284" s="130" t="s">
        <v>125</v>
      </c>
      <c r="C284" s="255"/>
      <c r="D284" s="129">
        <v>363.1</v>
      </c>
      <c r="E284" s="129"/>
      <c r="F284" s="129">
        <v>110.2</v>
      </c>
      <c r="G284" s="127">
        <f t="shared" si="54"/>
        <v>110.2</v>
      </c>
      <c r="H284" s="228" t="e">
        <f t="shared" si="55"/>
        <v>#DIV/0!</v>
      </c>
      <c r="I284" s="25"/>
      <c r="J284" s="159"/>
      <c r="K284" s="25"/>
      <c r="L284" s="25"/>
      <c r="M284" s="25"/>
      <c r="N284" s="25"/>
    </row>
    <row r="285" spans="1:15" s="35" customFormat="1" ht="27.75" customHeight="1">
      <c r="A285" s="167"/>
      <c r="B285" s="130" t="s">
        <v>126</v>
      </c>
      <c r="C285" s="255"/>
      <c r="D285" s="129"/>
      <c r="E285" s="129"/>
      <c r="F285" s="129">
        <v>44.6</v>
      </c>
      <c r="G285" s="127">
        <f t="shared" ref="G285:G290" si="63">F285-E285</f>
        <v>44.6</v>
      </c>
      <c r="H285" s="228" t="e">
        <f t="shared" ref="H285:H290" si="64">(F285/E285)*100</f>
        <v>#DIV/0!</v>
      </c>
      <c r="I285" s="25"/>
      <c r="J285" s="159"/>
      <c r="K285" s="25"/>
      <c r="L285" s="25"/>
      <c r="M285" s="25"/>
      <c r="N285" s="25"/>
    </row>
    <row r="286" spans="1:15" s="35" customFormat="1" ht="27.75" customHeight="1">
      <c r="A286" s="167"/>
      <c r="B286" s="130" t="s">
        <v>127</v>
      </c>
      <c r="C286" s="255"/>
      <c r="D286" s="129">
        <v>58.3</v>
      </c>
      <c r="E286" s="129"/>
      <c r="F286" s="129">
        <v>90.7</v>
      </c>
      <c r="G286" s="127">
        <f t="shared" si="63"/>
        <v>90.7</v>
      </c>
      <c r="H286" s="228" t="e">
        <f t="shared" si="64"/>
        <v>#DIV/0!</v>
      </c>
      <c r="I286" s="25"/>
      <c r="J286" s="159"/>
      <c r="K286" s="25"/>
      <c r="L286" s="25"/>
      <c r="M286" s="25"/>
      <c r="N286" s="25"/>
    </row>
    <row r="287" spans="1:15" s="35" customFormat="1" ht="27.75" customHeight="1">
      <c r="A287" s="167"/>
      <c r="B287" s="130" t="s">
        <v>177</v>
      </c>
      <c r="C287" s="255"/>
      <c r="D287" s="129">
        <v>68.2</v>
      </c>
      <c r="E287" s="129"/>
      <c r="F287" s="129"/>
      <c r="G287" s="127">
        <f t="shared" si="63"/>
        <v>0</v>
      </c>
      <c r="H287" s="228" t="e">
        <f t="shared" si="64"/>
        <v>#DIV/0!</v>
      </c>
      <c r="I287" s="25"/>
      <c r="J287" s="159"/>
      <c r="K287" s="25"/>
      <c r="L287" s="25"/>
      <c r="M287" s="25"/>
      <c r="N287" s="25"/>
    </row>
    <row r="288" spans="1:15" s="25" customFormat="1" ht="27.75" customHeight="1">
      <c r="A288" s="153" t="s">
        <v>689</v>
      </c>
      <c r="B288" s="252" t="s">
        <v>89</v>
      </c>
      <c r="C288" s="255">
        <v>1030</v>
      </c>
      <c r="D288" s="86">
        <f>D289</f>
        <v>0</v>
      </c>
      <c r="E288" s="86">
        <f>E289</f>
        <v>0</v>
      </c>
      <c r="F288" s="86">
        <f>F289</f>
        <v>1817.9</v>
      </c>
      <c r="G288" s="123">
        <f t="shared" si="63"/>
        <v>1817.9</v>
      </c>
      <c r="H288" s="229" t="e">
        <f t="shared" si="64"/>
        <v>#DIV/0!</v>
      </c>
      <c r="J288" s="159"/>
    </row>
    <row r="289" spans="1:14" s="25" customFormat="1" ht="27.75" customHeight="1">
      <c r="A289" s="154" t="s">
        <v>690</v>
      </c>
      <c r="B289" s="155" t="s">
        <v>123</v>
      </c>
      <c r="C289" s="156">
        <v>1031</v>
      </c>
      <c r="D289" s="183">
        <f>SUM(D290:D290)</f>
        <v>0</v>
      </c>
      <c r="E289" s="183">
        <f>SUM(E290:E290)</f>
        <v>0</v>
      </c>
      <c r="F289" s="183">
        <f>SUM(F290:F290)</f>
        <v>1817.9</v>
      </c>
      <c r="G289" s="158">
        <f t="shared" si="63"/>
        <v>1817.9</v>
      </c>
      <c r="H289" s="234" t="e">
        <f t="shared" si="64"/>
        <v>#DIV/0!</v>
      </c>
      <c r="J289" s="159"/>
    </row>
    <row r="290" spans="1:14" s="35" customFormat="1" ht="27.75" customHeight="1">
      <c r="A290" s="167"/>
      <c r="B290" s="68" t="s">
        <v>124</v>
      </c>
      <c r="C290" s="255"/>
      <c r="D290" s="129"/>
      <c r="E290" s="129"/>
      <c r="F290" s="129">
        <v>1817.9</v>
      </c>
      <c r="G290" s="127">
        <f t="shared" si="63"/>
        <v>1817.9</v>
      </c>
      <c r="H290" s="228" t="e">
        <f t="shared" si="64"/>
        <v>#DIV/0!</v>
      </c>
      <c r="I290" s="25"/>
      <c r="J290" s="159"/>
      <c r="K290" s="25"/>
      <c r="L290" s="25"/>
      <c r="M290" s="25"/>
      <c r="N290" s="25"/>
    </row>
    <row r="291" spans="1:14" s="84" customFormat="1" ht="42.75" customHeight="1">
      <c r="A291" s="153" t="s">
        <v>244</v>
      </c>
      <c r="B291" s="252" t="s">
        <v>329</v>
      </c>
      <c r="C291" s="255"/>
      <c r="D291" s="86">
        <f>D293+D296</f>
        <v>3418.6000000000004</v>
      </c>
      <c r="E291" s="86">
        <f t="shared" ref="E291:F291" si="65">E293+E296</f>
        <v>0</v>
      </c>
      <c r="F291" s="86">
        <f t="shared" si="65"/>
        <v>2830.3</v>
      </c>
      <c r="G291" s="123">
        <f t="shared" si="54"/>
        <v>2830.3</v>
      </c>
      <c r="H291" s="229" t="e">
        <f t="shared" si="55"/>
        <v>#DIV/0!</v>
      </c>
      <c r="I291" s="25"/>
      <c r="J291" s="159"/>
      <c r="K291" s="25"/>
      <c r="L291" s="25"/>
      <c r="M291" s="25"/>
      <c r="N291" s="25"/>
    </row>
    <row r="292" spans="1:14" s="25" customFormat="1" ht="27.75" customHeight="1">
      <c r="A292" s="167"/>
      <c r="B292" s="175" t="s">
        <v>82</v>
      </c>
      <c r="C292" s="255"/>
      <c r="D292" s="129"/>
      <c r="E292" s="129"/>
      <c r="F292" s="129"/>
      <c r="G292" s="127"/>
      <c r="H292" s="127"/>
      <c r="J292" s="159"/>
    </row>
    <row r="293" spans="1:14" s="25" customFormat="1" ht="27.75" customHeight="1">
      <c r="A293" s="153" t="s">
        <v>245</v>
      </c>
      <c r="B293" s="176" t="s">
        <v>86</v>
      </c>
      <c r="C293" s="255">
        <v>1010</v>
      </c>
      <c r="D293" s="86">
        <f>D294</f>
        <v>1726.2</v>
      </c>
      <c r="E293" s="86"/>
      <c r="F293" s="86">
        <f>F294</f>
        <v>1603.3</v>
      </c>
      <c r="G293" s="123">
        <f t="shared" ref="G293:G298" si="66">F293-E293</f>
        <v>1603.3</v>
      </c>
      <c r="H293" s="229" t="e">
        <f t="shared" ref="H293:H298" si="67">(F293/E293)*100</f>
        <v>#DIV/0!</v>
      </c>
      <c r="J293" s="159"/>
    </row>
    <row r="294" spans="1:14" s="25" customFormat="1" ht="27.75" customHeight="1">
      <c r="A294" s="154" t="s">
        <v>246</v>
      </c>
      <c r="B294" s="165" t="s">
        <v>123</v>
      </c>
      <c r="C294" s="156">
        <v>1011</v>
      </c>
      <c r="D294" s="183">
        <f>D295</f>
        <v>1726.2</v>
      </c>
      <c r="E294" s="183"/>
      <c r="F294" s="183">
        <f>F295</f>
        <v>1603.3</v>
      </c>
      <c r="G294" s="158">
        <f t="shared" si="66"/>
        <v>1603.3</v>
      </c>
      <c r="H294" s="230" t="e">
        <f t="shared" si="67"/>
        <v>#DIV/0!</v>
      </c>
      <c r="J294" s="159"/>
    </row>
    <row r="295" spans="1:14" s="35" customFormat="1" ht="27.75" customHeight="1">
      <c r="A295" s="167"/>
      <c r="B295" s="133" t="s">
        <v>124</v>
      </c>
      <c r="C295" s="255"/>
      <c r="D295" s="129">
        <v>1726.2</v>
      </c>
      <c r="E295" s="129"/>
      <c r="F295" s="129">
        <v>1603.3</v>
      </c>
      <c r="G295" s="127">
        <f t="shared" si="66"/>
        <v>1603.3</v>
      </c>
      <c r="H295" s="228" t="e">
        <f t="shared" si="67"/>
        <v>#DIV/0!</v>
      </c>
      <c r="I295" s="168"/>
      <c r="J295" s="159"/>
      <c r="K295" s="25"/>
      <c r="L295" s="25"/>
      <c r="M295" s="25"/>
      <c r="N295" s="25"/>
    </row>
    <row r="296" spans="1:14" s="25" customFormat="1" ht="27.75" customHeight="1">
      <c r="A296" s="153" t="s">
        <v>330</v>
      </c>
      <c r="B296" s="252" t="s">
        <v>89</v>
      </c>
      <c r="C296" s="255">
        <v>1030</v>
      </c>
      <c r="D296" s="86">
        <f t="shared" ref="D296:F297" si="68">D297</f>
        <v>1692.4</v>
      </c>
      <c r="E296" s="86">
        <f t="shared" si="68"/>
        <v>0</v>
      </c>
      <c r="F296" s="86">
        <f t="shared" si="68"/>
        <v>1227</v>
      </c>
      <c r="G296" s="123">
        <f t="shared" si="66"/>
        <v>1227</v>
      </c>
      <c r="H296" s="228" t="e">
        <f t="shared" si="67"/>
        <v>#DIV/0!</v>
      </c>
      <c r="J296" s="159"/>
    </row>
    <row r="297" spans="1:14" s="25" customFormat="1" ht="27.75" customHeight="1">
      <c r="A297" s="154" t="s">
        <v>331</v>
      </c>
      <c r="B297" s="155" t="s">
        <v>123</v>
      </c>
      <c r="C297" s="156">
        <v>1031</v>
      </c>
      <c r="D297" s="183">
        <f t="shared" si="68"/>
        <v>1692.4</v>
      </c>
      <c r="E297" s="183">
        <f t="shared" si="68"/>
        <v>0</v>
      </c>
      <c r="F297" s="183">
        <f t="shared" si="68"/>
        <v>1227</v>
      </c>
      <c r="G297" s="158">
        <f t="shared" si="66"/>
        <v>1227</v>
      </c>
      <c r="H297" s="230" t="e">
        <f t="shared" si="67"/>
        <v>#DIV/0!</v>
      </c>
      <c r="J297" s="159"/>
    </row>
    <row r="298" spans="1:14" s="35" customFormat="1" ht="27.75" customHeight="1">
      <c r="A298" s="167"/>
      <c r="B298" s="68" t="s">
        <v>124</v>
      </c>
      <c r="C298" s="255"/>
      <c r="D298" s="129">
        <v>1692.4</v>
      </c>
      <c r="E298" s="129"/>
      <c r="F298" s="129">
        <v>1227</v>
      </c>
      <c r="G298" s="127">
        <f t="shared" si="66"/>
        <v>1227</v>
      </c>
      <c r="H298" s="228" t="e">
        <f t="shared" si="67"/>
        <v>#DIV/0!</v>
      </c>
      <c r="I298" s="168"/>
      <c r="J298" s="159"/>
      <c r="K298" s="25"/>
      <c r="L298" s="25"/>
      <c r="M298" s="25"/>
      <c r="N298" s="25"/>
    </row>
    <row r="299" spans="1:14" s="49" customFormat="1" ht="35.25" customHeight="1">
      <c r="A299" s="153" t="s">
        <v>247</v>
      </c>
      <c r="B299" s="253" t="s">
        <v>186</v>
      </c>
      <c r="C299" s="255"/>
      <c r="D299" s="122">
        <f>D303</f>
        <v>22353.8</v>
      </c>
      <c r="E299" s="86">
        <f>E303</f>
        <v>24000</v>
      </c>
      <c r="F299" s="86">
        <f>F301+F303</f>
        <v>26753.1</v>
      </c>
      <c r="G299" s="123">
        <f t="shared" ref="G299:G304" si="69">F299-E299</f>
        <v>2753.0999999999985</v>
      </c>
      <c r="H299" s="123">
        <f t="shared" ref="H299:H304" si="70">(F299/E299)*100</f>
        <v>111.47125</v>
      </c>
      <c r="I299" s="25"/>
      <c r="J299" s="159"/>
      <c r="K299" s="25"/>
      <c r="L299" s="25"/>
      <c r="M299" s="25"/>
      <c r="N299" s="25"/>
    </row>
    <row r="300" spans="1:14" s="25" customFormat="1" ht="25.5" customHeight="1">
      <c r="A300" s="154"/>
      <c r="B300" s="151" t="s">
        <v>82</v>
      </c>
      <c r="C300" s="156"/>
      <c r="D300" s="122"/>
      <c r="E300" s="86"/>
      <c r="F300" s="86"/>
      <c r="G300" s="123"/>
      <c r="H300" s="127"/>
      <c r="J300" s="159"/>
    </row>
    <row r="301" spans="1:14" s="25" customFormat="1" ht="31.5" customHeight="1">
      <c r="A301" s="153" t="s">
        <v>248</v>
      </c>
      <c r="B301" s="253" t="s">
        <v>86</v>
      </c>
      <c r="C301" s="255">
        <v>1010</v>
      </c>
      <c r="D301" s="122"/>
      <c r="E301" s="86"/>
      <c r="F301" s="86">
        <f>F302</f>
        <v>7877.7</v>
      </c>
      <c r="G301" s="123">
        <f t="shared" ref="G301:G302" si="71">F301-E301</f>
        <v>7877.7</v>
      </c>
      <c r="H301" s="123" t="e">
        <f t="shared" ref="H301:H302" si="72">(F301/E301)*100</f>
        <v>#DIV/0!</v>
      </c>
      <c r="J301" s="159"/>
    </row>
    <row r="302" spans="1:14" s="237" customFormat="1" ht="31.5" customHeight="1">
      <c r="A302" s="154" t="s">
        <v>249</v>
      </c>
      <c r="B302" s="163" t="s">
        <v>173</v>
      </c>
      <c r="C302" s="156">
        <v>1014</v>
      </c>
      <c r="D302" s="157"/>
      <c r="E302" s="183"/>
      <c r="F302" s="183">
        <v>7877.7</v>
      </c>
      <c r="G302" s="158">
        <f t="shared" si="71"/>
        <v>7877.7</v>
      </c>
      <c r="H302" s="158" t="e">
        <f t="shared" si="72"/>
        <v>#DIV/0!</v>
      </c>
      <c r="J302" s="238">
        <v>1579.5</v>
      </c>
    </row>
    <row r="303" spans="1:14" s="25" customFormat="1" ht="35.25" customHeight="1">
      <c r="A303" s="153" t="s">
        <v>691</v>
      </c>
      <c r="B303" s="253" t="s">
        <v>88</v>
      </c>
      <c r="C303" s="255">
        <v>1020</v>
      </c>
      <c r="D303" s="86">
        <f>D304</f>
        <v>22353.8</v>
      </c>
      <c r="E303" s="86">
        <f>E304</f>
        <v>24000</v>
      </c>
      <c r="F303" s="86">
        <f>F304</f>
        <v>18875.399999999998</v>
      </c>
      <c r="G303" s="123">
        <f t="shared" si="69"/>
        <v>-5124.6000000000022</v>
      </c>
      <c r="H303" s="123">
        <f t="shared" si="70"/>
        <v>78.647499999999994</v>
      </c>
      <c r="J303" s="159"/>
    </row>
    <row r="304" spans="1:14" s="25" customFormat="1" ht="35.25" customHeight="1">
      <c r="A304" s="154" t="s">
        <v>692</v>
      </c>
      <c r="B304" s="163" t="s">
        <v>173</v>
      </c>
      <c r="C304" s="156">
        <v>1024</v>
      </c>
      <c r="D304" s="157">
        <v>22353.8</v>
      </c>
      <c r="E304" s="157">
        <v>24000</v>
      </c>
      <c r="F304" s="157">
        <f>28332.6-7877.7-1579.5</f>
        <v>18875.399999999998</v>
      </c>
      <c r="G304" s="158">
        <f t="shared" si="69"/>
        <v>-5124.6000000000022</v>
      </c>
      <c r="H304" s="158">
        <f t="shared" si="70"/>
        <v>78.647499999999994</v>
      </c>
      <c r="J304" s="159">
        <v>28755.1</v>
      </c>
    </row>
    <row r="305" spans="1:13">
      <c r="B305" s="256"/>
      <c r="C305" s="143"/>
      <c r="D305" s="287"/>
      <c r="E305" s="287"/>
      <c r="F305" s="257"/>
      <c r="G305" s="194"/>
      <c r="H305" s="288"/>
      <c r="I305" s="289"/>
      <c r="J305" s="289"/>
      <c r="M305" s="25"/>
    </row>
    <row r="306" spans="1:13">
      <c r="B306" s="258"/>
      <c r="C306" s="8"/>
      <c r="D306" s="280"/>
      <c r="E306" s="280"/>
      <c r="F306" s="254"/>
      <c r="H306" s="290"/>
      <c r="I306" s="290"/>
      <c r="J306" s="290"/>
    </row>
    <row r="307" spans="1:13">
      <c r="A307" s="283" t="s">
        <v>175</v>
      </c>
      <c r="B307" s="284"/>
      <c r="C307" s="291"/>
      <c r="D307" s="291"/>
      <c r="E307" s="257"/>
      <c r="F307" s="144" t="s">
        <v>205</v>
      </c>
      <c r="G307" s="282" t="s">
        <v>204</v>
      </c>
      <c r="H307" s="282"/>
      <c r="I307" s="195"/>
    </row>
    <row r="308" spans="1:13">
      <c r="A308" s="258"/>
      <c r="B308" s="8" t="s">
        <v>176</v>
      </c>
      <c r="C308" s="280" t="s">
        <v>64</v>
      </c>
      <c r="D308" s="280"/>
      <c r="E308" s="254"/>
      <c r="F308" s="8"/>
      <c r="G308" s="280" t="s">
        <v>16</v>
      </c>
      <c r="H308" s="280"/>
      <c r="I308" s="280"/>
    </row>
    <row r="309" spans="1:13">
      <c r="B309" s="16"/>
      <c r="C309" s="258"/>
      <c r="D309" s="142"/>
      <c r="E309" s="27"/>
      <c r="F309" s="27"/>
    </row>
    <row r="310" spans="1:13">
      <c r="B310" s="16"/>
      <c r="C310" s="258"/>
      <c r="D310" s="142"/>
      <c r="E310" s="27"/>
      <c r="F310" s="27"/>
    </row>
    <row r="311" spans="1:13">
      <c r="B311" s="16"/>
      <c r="C311" s="258"/>
      <c r="D311" s="142"/>
      <c r="E311" s="27"/>
      <c r="F311" s="27"/>
    </row>
    <row r="312" spans="1:13">
      <c r="B312" s="16"/>
      <c r="C312" s="258"/>
      <c r="D312" s="142"/>
      <c r="E312" s="27"/>
      <c r="F312" s="27"/>
    </row>
    <row r="313" spans="1:13">
      <c r="B313" s="16"/>
      <c r="C313" s="258"/>
      <c r="D313" s="142"/>
      <c r="E313" s="27"/>
      <c r="F313" s="27"/>
    </row>
    <row r="314" spans="1:13">
      <c r="B314" s="16"/>
      <c r="C314" s="258"/>
      <c r="D314" s="142"/>
      <c r="E314" s="27"/>
      <c r="F314" s="27"/>
    </row>
    <row r="315" spans="1:13">
      <c r="B315" s="16"/>
      <c r="C315" s="258"/>
      <c r="D315" s="142"/>
      <c r="E315" s="27"/>
      <c r="F315" s="27"/>
    </row>
    <row r="316" spans="1:13">
      <c r="B316" s="16"/>
      <c r="C316" s="258"/>
      <c r="D316" s="142"/>
      <c r="E316" s="27"/>
      <c r="F316" s="27"/>
    </row>
    <row r="317" spans="1:13">
      <c r="B317" s="16"/>
      <c r="C317" s="258"/>
      <c r="D317" s="142"/>
      <c r="E317" s="27"/>
      <c r="F317" s="27"/>
    </row>
    <row r="318" spans="1:13">
      <c r="B318" s="16"/>
      <c r="C318" s="258"/>
      <c r="D318" s="142"/>
      <c r="E318" s="27"/>
      <c r="F318" s="27"/>
    </row>
    <row r="319" spans="1:13">
      <c r="B319" s="16"/>
      <c r="C319" s="258"/>
      <c r="D319" s="142"/>
      <c r="E319" s="27"/>
      <c r="F319" s="27"/>
    </row>
    <row r="320" spans="1:13">
      <c r="B320" s="16"/>
      <c r="C320" s="258"/>
      <c r="D320" s="142"/>
      <c r="E320" s="27"/>
      <c r="F320" s="27"/>
    </row>
    <row r="321" spans="2:6">
      <c r="B321" s="16"/>
      <c r="C321" s="258"/>
      <c r="D321" s="142"/>
      <c r="E321" s="27"/>
      <c r="F321" s="27"/>
    </row>
    <row r="322" spans="2:6">
      <c r="B322" s="16"/>
      <c r="C322" s="258"/>
      <c r="D322" s="142"/>
      <c r="E322" s="27"/>
      <c r="F322" s="27"/>
    </row>
    <row r="323" spans="2:6">
      <c r="B323" s="16"/>
      <c r="C323" s="258"/>
      <c r="D323" s="142"/>
      <c r="E323" s="27"/>
      <c r="F323" s="27"/>
    </row>
    <row r="324" spans="2:6">
      <c r="B324" s="16"/>
      <c r="C324" s="258"/>
      <c r="D324" s="142"/>
      <c r="E324" s="27"/>
      <c r="F324" s="27"/>
    </row>
    <row r="325" spans="2:6">
      <c r="B325" s="16"/>
      <c r="C325" s="258"/>
      <c r="D325" s="142"/>
      <c r="E325" s="27"/>
      <c r="F325" s="27"/>
    </row>
    <row r="326" spans="2:6">
      <c r="B326" s="16"/>
      <c r="C326" s="258"/>
      <c r="D326" s="142"/>
      <c r="E326" s="27"/>
      <c r="F326" s="27"/>
    </row>
    <row r="327" spans="2:6">
      <c r="B327" s="16"/>
      <c r="C327" s="258"/>
      <c r="D327" s="142"/>
      <c r="E327" s="27"/>
      <c r="F327" s="27"/>
    </row>
    <row r="328" spans="2:6">
      <c r="B328" s="16"/>
      <c r="C328" s="258"/>
      <c r="D328" s="142"/>
      <c r="E328" s="27"/>
      <c r="F328" s="27"/>
    </row>
    <row r="329" spans="2:6">
      <c r="B329" s="16"/>
      <c r="C329" s="258"/>
      <c r="D329" s="142"/>
      <c r="E329" s="27"/>
      <c r="F329" s="27"/>
    </row>
    <row r="330" spans="2:6">
      <c r="B330" s="16"/>
      <c r="C330" s="258"/>
      <c r="D330" s="142"/>
      <c r="E330" s="27"/>
      <c r="F330" s="27"/>
    </row>
    <row r="331" spans="2:6">
      <c r="B331" s="16"/>
      <c r="C331" s="258"/>
      <c r="D331" s="142"/>
      <c r="E331" s="27"/>
      <c r="F331" s="27"/>
    </row>
    <row r="332" spans="2:6">
      <c r="B332" s="16"/>
      <c r="C332" s="258"/>
      <c r="D332" s="142"/>
      <c r="E332" s="27"/>
      <c r="F332" s="27"/>
    </row>
    <row r="333" spans="2:6">
      <c r="B333" s="16"/>
      <c r="C333" s="258"/>
      <c r="D333" s="258"/>
      <c r="E333" s="258"/>
      <c r="F333" s="258"/>
    </row>
    <row r="334" spans="2:6">
      <c r="B334" s="28"/>
      <c r="C334" s="258"/>
      <c r="D334" s="258"/>
      <c r="E334" s="258"/>
      <c r="F334" s="258"/>
    </row>
    <row r="335" spans="2:6">
      <c r="B335" s="28"/>
      <c r="C335" s="258"/>
      <c r="D335" s="258"/>
      <c r="E335" s="258"/>
      <c r="F335" s="258"/>
    </row>
    <row r="336" spans="2:6">
      <c r="B336" s="28"/>
      <c r="C336" s="258"/>
      <c r="D336" s="258"/>
      <c r="E336" s="258"/>
      <c r="F336" s="258"/>
    </row>
    <row r="337" spans="2:6">
      <c r="B337" s="28"/>
      <c r="C337" s="258"/>
      <c r="D337" s="258"/>
      <c r="E337" s="258"/>
      <c r="F337" s="258"/>
    </row>
    <row r="338" spans="2:6">
      <c r="B338" s="28"/>
      <c r="C338" s="258"/>
      <c r="D338" s="258"/>
      <c r="E338" s="258"/>
      <c r="F338" s="258"/>
    </row>
    <row r="339" spans="2:6">
      <c r="B339" s="28"/>
      <c r="C339" s="258"/>
      <c r="D339" s="258"/>
      <c r="E339" s="258"/>
      <c r="F339" s="258"/>
    </row>
    <row r="340" spans="2:6">
      <c r="B340" s="28"/>
      <c r="C340" s="258"/>
      <c r="D340" s="258"/>
      <c r="E340" s="258"/>
      <c r="F340" s="258"/>
    </row>
    <row r="341" spans="2:6">
      <c r="B341" s="28"/>
      <c r="C341" s="258"/>
      <c r="D341" s="258"/>
      <c r="E341" s="258"/>
      <c r="F341" s="258"/>
    </row>
    <row r="342" spans="2:6">
      <c r="B342" s="28"/>
      <c r="C342" s="258"/>
      <c r="D342" s="258"/>
      <c r="E342" s="258"/>
      <c r="F342" s="258"/>
    </row>
    <row r="343" spans="2:6">
      <c r="B343" s="28"/>
      <c r="C343" s="258"/>
      <c r="D343" s="258"/>
      <c r="E343" s="258"/>
      <c r="F343" s="258"/>
    </row>
    <row r="344" spans="2:6">
      <c r="B344" s="28"/>
      <c r="C344" s="258"/>
      <c r="D344" s="258"/>
      <c r="E344" s="258"/>
      <c r="F344" s="258"/>
    </row>
    <row r="345" spans="2:6">
      <c r="B345" s="28"/>
      <c r="C345" s="258"/>
      <c r="D345" s="258"/>
      <c r="E345" s="258"/>
      <c r="F345" s="258"/>
    </row>
    <row r="346" spans="2:6">
      <c r="B346" s="28"/>
      <c r="C346" s="258"/>
      <c r="D346" s="258"/>
      <c r="E346" s="258"/>
      <c r="F346" s="258"/>
    </row>
    <row r="347" spans="2:6">
      <c r="B347" s="28"/>
      <c r="C347" s="258"/>
      <c r="D347" s="258"/>
      <c r="E347" s="258"/>
      <c r="F347" s="258"/>
    </row>
    <row r="348" spans="2:6">
      <c r="B348" s="28"/>
      <c r="C348" s="258"/>
      <c r="D348" s="258"/>
      <c r="E348" s="258"/>
      <c r="F348" s="258"/>
    </row>
    <row r="349" spans="2:6">
      <c r="B349" s="28"/>
      <c r="C349" s="258"/>
      <c r="D349" s="258"/>
      <c r="E349" s="258"/>
      <c r="F349" s="258"/>
    </row>
    <row r="350" spans="2:6">
      <c r="B350" s="28"/>
      <c r="C350" s="258"/>
      <c r="D350" s="258"/>
      <c r="E350" s="258"/>
      <c r="F350" s="258"/>
    </row>
    <row r="351" spans="2:6">
      <c r="B351" s="28"/>
      <c r="C351" s="258"/>
      <c r="D351" s="258"/>
      <c r="E351" s="258"/>
      <c r="F351" s="258"/>
    </row>
    <row r="352" spans="2:6">
      <c r="B352" s="28"/>
      <c r="C352" s="258"/>
      <c r="D352" s="258"/>
      <c r="E352" s="258"/>
      <c r="F352" s="258"/>
    </row>
    <row r="353" spans="2:6">
      <c r="B353" s="28"/>
      <c r="C353" s="258"/>
      <c r="D353" s="258"/>
      <c r="E353" s="258"/>
      <c r="F353" s="258"/>
    </row>
    <row r="354" spans="2:6">
      <c r="B354" s="28"/>
      <c r="C354" s="258"/>
      <c r="D354" s="258"/>
      <c r="E354" s="258"/>
      <c r="F354" s="258"/>
    </row>
    <row r="355" spans="2:6">
      <c r="B355" s="28"/>
      <c r="C355" s="258"/>
      <c r="D355" s="258"/>
      <c r="E355" s="258"/>
      <c r="F355" s="258"/>
    </row>
    <row r="356" spans="2:6">
      <c r="B356" s="28"/>
      <c r="C356" s="258"/>
      <c r="D356" s="258"/>
      <c r="E356" s="258"/>
      <c r="F356" s="258"/>
    </row>
    <row r="357" spans="2:6">
      <c r="B357" s="28"/>
      <c r="C357" s="258"/>
      <c r="D357" s="258"/>
      <c r="E357" s="258"/>
      <c r="F357" s="258"/>
    </row>
    <row r="358" spans="2:6">
      <c r="B358" s="28"/>
      <c r="C358" s="258"/>
      <c r="D358" s="258"/>
      <c r="E358" s="258"/>
      <c r="F358" s="258"/>
    </row>
    <row r="359" spans="2:6">
      <c r="B359" s="28"/>
      <c r="C359" s="258"/>
      <c r="D359" s="258"/>
      <c r="E359" s="258"/>
      <c r="F359" s="258"/>
    </row>
    <row r="360" spans="2:6">
      <c r="B360" s="28"/>
      <c r="C360" s="258"/>
      <c r="D360" s="258"/>
      <c r="E360" s="258"/>
      <c r="F360" s="258"/>
    </row>
    <row r="361" spans="2:6">
      <c r="B361" s="28"/>
      <c r="C361" s="258"/>
      <c r="D361" s="258"/>
      <c r="E361" s="258"/>
      <c r="F361" s="258"/>
    </row>
    <row r="362" spans="2:6">
      <c r="B362" s="28"/>
      <c r="C362" s="258"/>
      <c r="D362" s="258"/>
      <c r="E362" s="258"/>
      <c r="F362" s="258"/>
    </row>
    <row r="363" spans="2:6">
      <c r="B363" s="28"/>
      <c r="C363" s="258"/>
      <c r="D363" s="258"/>
      <c r="E363" s="258"/>
      <c r="F363" s="258"/>
    </row>
    <row r="364" spans="2:6">
      <c r="B364" s="28"/>
      <c r="C364" s="258"/>
      <c r="D364" s="258"/>
      <c r="E364" s="258"/>
      <c r="F364" s="258"/>
    </row>
    <row r="365" spans="2:6">
      <c r="B365" s="28"/>
      <c r="C365" s="258"/>
      <c r="D365" s="258"/>
      <c r="E365" s="258"/>
      <c r="F365" s="258"/>
    </row>
    <row r="366" spans="2:6">
      <c r="B366" s="28"/>
      <c r="C366" s="258"/>
      <c r="D366" s="258"/>
      <c r="E366" s="258"/>
      <c r="F366" s="258"/>
    </row>
    <row r="367" spans="2:6">
      <c r="B367" s="28"/>
      <c r="C367" s="258"/>
      <c r="D367" s="258"/>
      <c r="E367" s="258"/>
      <c r="F367" s="258"/>
    </row>
    <row r="368" spans="2:6">
      <c r="B368" s="28"/>
      <c r="C368" s="258"/>
      <c r="D368" s="258"/>
      <c r="E368" s="258"/>
      <c r="F368" s="258"/>
    </row>
    <row r="369" spans="2:6">
      <c r="B369" s="28"/>
      <c r="C369" s="258"/>
      <c r="D369" s="258"/>
      <c r="E369" s="258"/>
      <c r="F369" s="258"/>
    </row>
    <row r="370" spans="2:6">
      <c r="B370" s="28"/>
      <c r="C370" s="258"/>
      <c r="D370" s="258"/>
      <c r="E370" s="258"/>
      <c r="F370" s="258"/>
    </row>
    <row r="371" spans="2:6">
      <c r="B371" s="28"/>
      <c r="C371" s="258"/>
      <c r="D371" s="258"/>
      <c r="E371" s="258"/>
      <c r="F371" s="258"/>
    </row>
    <row r="372" spans="2:6">
      <c r="B372" s="28"/>
      <c r="C372" s="258"/>
      <c r="D372" s="258"/>
      <c r="E372" s="258"/>
      <c r="F372" s="258"/>
    </row>
    <row r="373" spans="2:6">
      <c r="B373" s="28"/>
      <c r="C373" s="258"/>
      <c r="D373" s="258"/>
      <c r="E373" s="258"/>
      <c r="F373" s="258"/>
    </row>
    <row r="374" spans="2:6">
      <c r="B374" s="28"/>
      <c r="C374" s="258"/>
      <c r="D374" s="258"/>
      <c r="E374" s="258"/>
      <c r="F374" s="258"/>
    </row>
    <row r="375" spans="2:6">
      <c r="B375" s="28"/>
      <c r="C375" s="258"/>
      <c r="D375" s="258"/>
      <c r="E375" s="258"/>
      <c r="F375" s="258"/>
    </row>
    <row r="376" spans="2:6">
      <c r="B376" s="28"/>
      <c r="C376" s="258"/>
      <c r="D376" s="258"/>
      <c r="E376" s="258"/>
      <c r="F376" s="258"/>
    </row>
    <row r="377" spans="2:6">
      <c r="B377" s="28"/>
      <c r="C377" s="258"/>
      <c r="D377" s="258"/>
      <c r="E377" s="258"/>
      <c r="F377" s="258"/>
    </row>
    <row r="378" spans="2:6">
      <c r="B378" s="28"/>
      <c r="C378" s="258"/>
      <c r="D378" s="258"/>
      <c r="E378" s="258"/>
      <c r="F378" s="258"/>
    </row>
    <row r="379" spans="2:6">
      <c r="B379" s="28"/>
      <c r="C379" s="258"/>
      <c r="D379" s="258"/>
      <c r="E379" s="258"/>
      <c r="F379" s="258"/>
    </row>
    <row r="380" spans="2:6">
      <c r="B380" s="28"/>
      <c r="C380" s="258"/>
      <c r="D380" s="258"/>
      <c r="E380" s="258"/>
      <c r="F380" s="258"/>
    </row>
    <row r="381" spans="2:6">
      <c r="B381" s="28"/>
      <c r="C381" s="258"/>
      <c r="D381" s="258"/>
      <c r="E381" s="258"/>
      <c r="F381" s="258"/>
    </row>
    <row r="382" spans="2:6">
      <c r="B382" s="28"/>
      <c r="C382" s="258"/>
      <c r="D382" s="258"/>
      <c r="E382" s="258"/>
      <c r="F382" s="258"/>
    </row>
    <row r="383" spans="2:6">
      <c r="B383" s="28"/>
      <c r="C383" s="258"/>
      <c r="D383" s="258"/>
      <c r="E383" s="258"/>
      <c r="F383" s="258"/>
    </row>
    <row r="384" spans="2:6">
      <c r="B384" s="28"/>
      <c r="C384" s="258"/>
      <c r="D384" s="258"/>
      <c r="E384" s="258"/>
      <c r="F384" s="258"/>
    </row>
    <row r="385" spans="2:6">
      <c r="B385" s="28"/>
      <c r="C385" s="258"/>
      <c r="D385" s="258"/>
      <c r="E385" s="258"/>
      <c r="F385" s="258"/>
    </row>
    <row r="386" spans="2:6">
      <c r="B386" s="28"/>
      <c r="C386" s="258"/>
      <c r="D386" s="258"/>
      <c r="E386" s="258"/>
      <c r="F386" s="258"/>
    </row>
    <row r="387" spans="2:6">
      <c r="B387" s="28"/>
      <c r="C387" s="258"/>
      <c r="D387" s="258"/>
      <c r="E387" s="258"/>
      <c r="F387" s="258"/>
    </row>
    <row r="388" spans="2:6">
      <c r="B388" s="28"/>
      <c r="C388" s="258"/>
      <c r="D388" s="258"/>
      <c r="E388" s="258"/>
      <c r="F388" s="258"/>
    </row>
    <row r="389" spans="2:6">
      <c r="B389" s="28"/>
      <c r="C389" s="258"/>
      <c r="D389" s="258"/>
      <c r="E389" s="258"/>
      <c r="F389" s="258"/>
    </row>
    <row r="390" spans="2:6">
      <c r="B390" s="28"/>
      <c r="C390" s="258"/>
      <c r="D390" s="258"/>
      <c r="E390" s="258"/>
      <c r="F390" s="258"/>
    </row>
    <row r="391" spans="2:6">
      <c r="B391" s="28"/>
      <c r="C391" s="258"/>
      <c r="D391" s="258"/>
      <c r="E391" s="258"/>
      <c r="F391" s="258"/>
    </row>
    <row r="392" spans="2:6">
      <c r="B392" s="28"/>
      <c r="C392" s="258"/>
      <c r="D392" s="258"/>
      <c r="E392" s="258"/>
      <c r="F392" s="258"/>
    </row>
    <row r="393" spans="2:6">
      <c r="B393" s="28"/>
      <c r="C393" s="258"/>
      <c r="D393" s="258"/>
      <c r="E393" s="258"/>
      <c r="F393" s="258"/>
    </row>
    <row r="394" spans="2:6">
      <c r="B394" s="28"/>
      <c r="C394" s="258"/>
      <c r="D394" s="258"/>
      <c r="E394" s="258"/>
      <c r="F394" s="258"/>
    </row>
    <row r="395" spans="2:6">
      <c r="B395" s="28"/>
      <c r="C395" s="258"/>
      <c r="D395" s="258"/>
      <c r="E395" s="258"/>
      <c r="F395" s="258"/>
    </row>
    <row r="396" spans="2:6">
      <c r="B396" s="28"/>
      <c r="C396" s="258"/>
      <c r="D396" s="258"/>
      <c r="E396" s="258"/>
      <c r="F396" s="258"/>
    </row>
    <row r="397" spans="2:6">
      <c r="B397" s="28"/>
      <c r="C397" s="258"/>
      <c r="D397" s="258"/>
      <c r="E397" s="258"/>
      <c r="F397" s="258"/>
    </row>
    <row r="398" spans="2:6">
      <c r="B398" s="28"/>
      <c r="C398" s="258"/>
      <c r="D398" s="258"/>
      <c r="E398" s="258"/>
      <c r="F398" s="258"/>
    </row>
    <row r="399" spans="2:6">
      <c r="B399" s="28"/>
      <c r="C399" s="258"/>
      <c r="D399" s="258"/>
      <c r="E399" s="258"/>
      <c r="F399" s="258"/>
    </row>
    <row r="400" spans="2:6">
      <c r="B400" s="28"/>
      <c r="C400" s="258"/>
      <c r="D400" s="258"/>
      <c r="E400" s="258"/>
      <c r="F400" s="258"/>
    </row>
    <row r="401" spans="2:6">
      <c r="B401" s="28"/>
      <c r="C401" s="258"/>
      <c r="D401" s="258"/>
      <c r="E401" s="258"/>
      <c r="F401" s="258"/>
    </row>
    <row r="402" spans="2:6">
      <c r="B402" s="28"/>
      <c r="C402" s="258"/>
      <c r="D402" s="258"/>
      <c r="E402" s="258"/>
      <c r="F402" s="258"/>
    </row>
    <row r="403" spans="2:6">
      <c r="B403" s="28"/>
      <c r="C403" s="258"/>
      <c r="D403" s="258"/>
      <c r="E403" s="258"/>
      <c r="F403" s="258"/>
    </row>
    <row r="404" spans="2:6">
      <c r="B404" s="28"/>
      <c r="C404" s="258"/>
      <c r="D404" s="258"/>
      <c r="E404" s="258"/>
      <c r="F404" s="258"/>
    </row>
    <row r="405" spans="2:6">
      <c r="B405" s="28"/>
      <c r="C405" s="258"/>
      <c r="D405" s="258"/>
      <c r="E405" s="258"/>
      <c r="F405" s="258"/>
    </row>
    <row r="406" spans="2:6">
      <c r="B406" s="28"/>
      <c r="C406" s="258"/>
      <c r="D406" s="258"/>
      <c r="E406" s="258"/>
      <c r="F406" s="258"/>
    </row>
    <row r="407" spans="2:6">
      <c r="B407" s="28"/>
      <c r="C407" s="258"/>
      <c r="D407" s="258"/>
      <c r="E407" s="258"/>
      <c r="F407" s="258"/>
    </row>
    <row r="408" spans="2:6">
      <c r="B408" s="28"/>
      <c r="C408" s="258"/>
      <c r="D408" s="258"/>
      <c r="E408" s="258"/>
      <c r="F408" s="258"/>
    </row>
    <row r="409" spans="2:6">
      <c r="B409" s="28"/>
      <c r="C409" s="258"/>
      <c r="D409" s="258"/>
      <c r="E409" s="258"/>
      <c r="F409" s="258"/>
    </row>
    <row r="410" spans="2:6">
      <c r="B410" s="28"/>
      <c r="C410" s="258"/>
      <c r="D410" s="258"/>
      <c r="E410" s="258"/>
      <c r="F410" s="258"/>
    </row>
    <row r="411" spans="2:6">
      <c r="B411" s="28"/>
      <c r="C411" s="258"/>
      <c r="D411" s="258"/>
      <c r="E411" s="258"/>
      <c r="F411" s="258"/>
    </row>
    <row r="412" spans="2:6">
      <c r="B412" s="28"/>
      <c r="C412" s="258"/>
      <c r="D412" s="258"/>
      <c r="E412" s="258"/>
      <c r="F412" s="258"/>
    </row>
    <row r="413" spans="2:6">
      <c r="B413" s="28"/>
      <c r="C413" s="258"/>
      <c r="D413" s="258"/>
      <c r="E413" s="258"/>
      <c r="F413" s="258"/>
    </row>
    <row r="414" spans="2:6">
      <c r="B414" s="28"/>
      <c r="C414" s="258"/>
      <c r="D414" s="258"/>
      <c r="E414" s="258"/>
      <c r="F414" s="258"/>
    </row>
    <row r="415" spans="2:6">
      <c r="B415" s="28"/>
      <c r="C415" s="258"/>
      <c r="D415" s="258"/>
      <c r="E415" s="258"/>
      <c r="F415" s="258"/>
    </row>
    <row r="416" spans="2:6">
      <c r="B416" s="28"/>
      <c r="C416" s="258"/>
      <c r="D416" s="258"/>
      <c r="E416" s="258"/>
      <c r="F416" s="258"/>
    </row>
    <row r="417" spans="1:10">
      <c r="B417" s="28"/>
      <c r="C417" s="258"/>
      <c r="D417" s="258"/>
      <c r="E417" s="258"/>
      <c r="F417" s="258"/>
    </row>
    <row r="418" spans="1:10">
      <c r="B418" s="28"/>
      <c r="C418" s="258"/>
      <c r="D418" s="258"/>
      <c r="E418" s="258"/>
      <c r="F418" s="258"/>
    </row>
    <row r="419" spans="1:10">
      <c r="B419" s="28"/>
      <c r="C419" s="258"/>
      <c r="D419" s="258"/>
      <c r="E419" s="258"/>
      <c r="F419" s="258"/>
    </row>
    <row r="420" spans="1:10">
      <c r="B420" s="28"/>
      <c r="C420" s="258"/>
      <c r="D420" s="258"/>
      <c r="E420" s="258"/>
      <c r="F420" s="258"/>
    </row>
    <row r="421" spans="1:10">
      <c r="A421" s="36"/>
      <c r="B421" s="47"/>
      <c r="C421" s="85"/>
      <c r="D421" s="85"/>
      <c r="E421" s="85"/>
      <c r="F421" s="85"/>
      <c r="G421" s="36"/>
      <c r="H421" s="36"/>
      <c r="I421" s="36"/>
      <c r="J421" s="41"/>
    </row>
    <row r="422" spans="1:10">
      <c r="A422" s="36"/>
      <c r="B422" s="47"/>
      <c r="C422" s="85"/>
      <c r="D422" s="85"/>
      <c r="E422" s="85"/>
      <c r="F422" s="85"/>
      <c r="G422" s="36"/>
      <c r="H422" s="36"/>
      <c r="I422" s="36"/>
      <c r="J422" s="41"/>
    </row>
    <row r="423" spans="1:10">
      <c r="A423" s="36"/>
      <c r="B423" s="47"/>
      <c r="C423" s="85"/>
      <c r="D423" s="85"/>
      <c r="E423" s="85"/>
      <c r="F423" s="85"/>
      <c r="G423" s="36"/>
      <c r="H423" s="36"/>
      <c r="I423" s="36"/>
      <c r="J423" s="41"/>
    </row>
    <row r="424" spans="1:10">
      <c r="A424" s="36"/>
      <c r="B424" s="47"/>
      <c r="C424" s="85"/>
      <c r="D424" s="85"/>
      <c r="E424" s="85"/>
      <c r="F424" s="85"/>
      <c r="G424" s="36"/>
      <c r="H424" s="36"/>
      <c r="I424" s="36"/>
      <c r="J424" s="41"/>
    </row>
    <row r="425" spans="1:10">
      <c r="A425" s="36"/>
      <c r="B425" s="47"/>
      <c r="C425" s="85"/>
      <c r="D425" s="85"/>
      <c r="E425" s="85"/>
      <c r="F425" s="85"/>
      <c r="G425" s="36"/>
      <c r="H425" s="36"/>
      <c r="I425" s="36"/>
      <c r="J425" s="41"/>
    </row>
    <row r="426" spans="1:10">
      <c r="A426" s="36"/>
      <c r="B426" s="47"/>
      <c r="C426" s="85"/>
      <c r="D426" s="85"/>
      <c r="E426" s="85"/>
      <c r="F426" s="85"/>
      <c r="G426" s="36"/>
      <c r="H426" s="36"/>
      <c r="I426" s="36"/>
      <c r="J426" s="41"/>
    </row>
    <row r="427" spans="1:10">
      <c r="A427" s="36"/>
      <c r="B427" s="47"/>
      <c r="C427" s="85"/>
      <c r="D427" s="85"/>
      <c r="E427" s="85"/>
      <c r="F427" s="85"/>
      <c r="G427" s="36"/>
      <c r="H427" s="36"/>
      <c r="I427" s="36"/>
      <c r="J427" s="41"/>
    </row>
    <row r="428" spans="1:10">
      <c r="A428" s="36"/>
      <c r="B428" s="47"/>
      <c r="C428" s="85"/>
      <c r="D428" s="85"/>
      <c r="E428" s="85"/>
      <c r="F428" s="85"/>
      <c r="G428" s="36"/>
      <c r="H428" s="36"/>
      <c r="I428" s="36"/>
      <c r="J428" s="41"/>
    </row>
    <row r="429" spans="1:10">
      <c r="A429" s="36"/>
      <c r="B429" s="47"/>
      <c r="C429" s="85"/>
      <c r="D429" s="85"/>
      <c r="E429" s="85"/>
      <c r="F429" s="85"/>
      <c r="G429" s="36"/>
      <c r="H429" s="36"/>
      <c r="I429" s="36"/>
      <c r="J429" s="41"/>
    </row>
    <row r="430" spans="1:10">
      <c r="A430" s="36"/>
      <c r="B430" s="47"/>
      <c r="C430" s="85"/>
      <c r="D430" s="85"/>
      <c r="E430" s="85"/>
      <c r="F430" s="85"/>
      <c r="G430" s="36"/>
      <c r="H430" s="36"/>
      <c r="I430" s="36"/>
      <c r="J430" s="41"/>
    </row>
    <row r="431" spans="1:10">
      <c r="A431" s="36"/>
      <c r="B431" s="47"/>
      <c r="C431" s="39"/>
      <c r="F431" s="85"/>
      <c r="G431" s="36"/>
      <c r="H431" s="36"/>
      <c r="I431" s="36"/>
      <c r="J431" s="41"/>
    </row>
    <row r="432" spans="1:10">
      <c r="A432" s="36"/>
      <c r="B432" s="47"/>
      <c r="C432" s="39"/>
      <c r="F432" s="85"/>
      <c r="G432" s="36"/>
      <c r="H432" s="36"/>
      <c r="I432" s="36"/>
      <c r="J432" s="41"/>
    </row>
    <row r="433" spans="1:10">
      <c r="A433" s="36"/>
      <c r="B433" s="47"/>
      <c r="C433" s="39"/>
      <c r="F433" s="85"/>
      <c r="G433" s="36"/>
      <c r="H433" s="36"/>
      <c r="I433" s="36"/>
      <c r="J433" s="41"/>
    </row>
    <row r="434" spans="1:10">
      <c r="A434" s="36"/>
      <c r="B434" s="47"/>
      <c r="C434" s="39"/>
      <c r="F434" s="85"/>
      <c r="G434" s="36"/>
      <c r="H434" s="36"/>
      <c r="I434" s="36"/>
      <c r="J434" s="41"/>
    </row>
    <row r="435" spans="1:10">
      <c r="B435" s="28"/>
    </row>
    <row r="436" spans="1:10">
      <c r="B436" s="28"/>
    </row>
    <row r="437" spans="1:10">
      <c r="B437" s="28"/>
    </row>
    <row r="438" spans="1:10">
      <c r="B438" s="28"/>
    </row>
    <row r="439" spans="1:10">
      <c r="B439" s="28"/>
    </row>
    <row r="440" spans="1:10">
      <c r="B440" s="28"/>
    </row>
    <row r="441" spans="1:10">
      <c r="B441" s="28"/>
    </row>
    <row r="442" spans="1:10">
      <c r="B442" s="28"/>
    </row>
    <row r="443" spans="1:10">
      <c r="B443" s="28"/>
    </row>
    <row r="444" spans="1:10">
      <c r="B444" s="28"/>
    </row>
    <row r="445" spans="1:10">
      <c r="B445" s="28"/>
    </row>
    <row r="446" spans="1:10">
      <c r="B446" s="28"/>
    </row>
    <row r="447" spans="1:10">
      <c r="B447" s="28"/>
    </row>
    <row r="448" spans="1:10">
      <c r="B448" s="28"/>
    </row>
    <row r="449" spans="2:2">
      <c r="B449" s="28"/>
    </row>
    <row r="450" spans="2:2">
      <c r="B450" s="28"/>
    </row>
    <row r="451" spans="2:2">
      <c r="B451" s="28"/>
    </row>
    <row r="452" spans="2:2">
      <c r="B452" s="28"/>
    </row>
    <row r="453" spans="2:2">
      <c r="B453" s="28"/>
    </row>
    <row r="454" spans="2:2">
      <c r="B454" s="28"/>
    </row>
    <row r="455" spans="2:2">
      <c r="B455" s="28"/>
    </row>
    <row r="456" spans="2:2">
      <c r="B456" s="28"/>
    </row>
    <row r="457" spans="2:2">
      <c r="B457" s="28"/>
    </row>
    <row r="458" spans="2:2">
      <c r="B458" s="28"/>
    </row>
    <row r="459" spans="2:2">
      <c r="B459" s="28"/>
    </row>
    <row r="460" spans="2:2">
      <c r="B460" s="28"/>
    </row>
    <row r="461" spans="2:2">
      <c r="B461" s="28"/>
    </row>
    <row r="462" spans="2:2">
      <c r="B462" s="28"/>
    </row>
    <row r="463" spans="2:2">
      <c r="B463" s="28"/>
    </row>
    <row r="464" spans="2:2">
      <c r="B464" s="28"/>
    </row>
    <row r="465" spans="2:2">
      <c r="B465" s="28"/>
    </row>
    <row r="466" spans="2:2">
      <c r="B466" s="28"/>
    </row>
    <row r="467" spans="2:2">
      <c r="B467" s="28"/>
    </row>
    <row r="468" spans="2:2">
      <c r="B468" s="28"/>
    </row>
    <row r="469" spans="2:2">
      <c r="B469" s="28"/>
    </row>
    <row r="470" spans="2:2">
      <c r="B470" s="28"/>
    </row>
    <row r="471" spans="2:2">
      <c r="B471" s="28"/>
    </row>
    <row r="472" spans="2:2">
      <c r="B472" s="28"/>
    </row>
    <row r="473" spans="2:2">
      <c r="B473" s="28"/>
    </row>
    <row r="474" spans="2:2">
      <c r="B474" s="28"/>
    </row>
    <row r="475" spans="2:2">
      <c r="B475" s="28"/>
    </row>
    <row r="476" spans="2:2">
      <c r="B476" s="28"/>
    </row>
    <row r="477" spans="2:2">
      <c r="B477" s="28"/>
    </row>
    <row r="478" spans="2:2">
      <c r="B478" s="28"/>
    </row>
    <row r="479" spans="2:2">
      <c r="B479" s="28"/>
    </row>
    <row r="480" spans="2:2">
      <c r="B480" s="28"/>
    </row>
    <row r="481" spans="2:2">
      <c r="B481" s="28"/>
    </row>
    <row r="482" spans="2:2">
      <c r="B482" s="28"/>
    </row>
    <row r="483" spans="2:2">
      <c r="B483" s="28"/>
    </row>
    <row r="484" spans="2:2">
      <c r="B484" s="28"/>
    </row>
    <row r="485" spans="2:2">
      <c r="B485" s="28"/>
    </row>
    <row r="486" spans="2:2">
      <c r="B486" s="28"/>
    </row>
    <row r="487" spans="2:2">
      <c r="B487" s="28"/>
    </row>
    <row r="488" spans="2:2">
      <c r="B488" s="28"/>
    </row>
    <row r="489" spans="2:2">
      <c r="B489" s="28"/>
    </row>
    <row r="490" spans="2:2">
      <c r="B490" s="28"/>
    </row>
    <row r="491" spans="2:2">
      <c r="B491" s="28"/>
    </row>
    <row r="492" spans="2:2">
      <c r="B492" s="28"/>
    </row>
    <row r="493" spans="2:2">
      <c r="B493" s="28"/>
    </row>
    <row r="494" spans="2:2">
      <c r="B494" s="28"/>
    </row>
    <row r="495" spans="2:2">
      <c r="B495" s="28"/>
    </row>
    <row r="496" spans="2:2">
      <c r="B496" s="28"/>
    </row>
    <row r="497" spans="2:2">
      <c r="B497" s="28"/>
    </row>
    <row r="498" spans="2:2">
      <c r="B498" s="28"/>
    </row>
    <row r="499" spans="2:2">
      <c r="B499" s="28"/>
    </row>
    <row r="500" spans="2:2">
      <c r="B500" s="28"/>
    </row>
  </sheetData>
  <mergeCells count="11">
    <mergeCell ref="A307:B307"/>
    <mergeCell ref="B2:H2"/>
    <mergeCell ref="A6:B6"/>
    <mergeCell ref="C308:D308"/>
    <mergeCell ref="G308:I308"/>
    <mergeCell ref="D305:E305"/>
    <mergeCell ref="H305:J305"/>
    <mergeCell ref="D306:E306"/>
    <mergeCell ref="H306:J306"/>
    <mergeCell ref="C307:D307"/>
    <mergeCell ref="G307:H307"/>
  </mergeCells>
  <pageMargins left="0.39370078740157483" right="0.39370078740157483" top="0.78740157480314965" bottom="0.39370078740157483" header="0.31496062992125984" footer="0.31496062992125984"/>
  <pageSetup paperSize="9" scale="66" fitToHeight="14" orientation="landscape" r:id="rId1"/>
  <rowBreaks count="3" manualBreakCount="3">
    <brk id="204" max="7" man="1"/>
    <brk id="235" max="7" man="1"/>
    <brk id="28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S482"/>
  <sheetViews>
    <sheetView tabSelected="1" view="pageBreakPreview" topLeftCell="A279" zoomScale="70" zoomScaleNormal="100" zoomScaleSheetLayoutView="70" workbookViewId="0">
      <selection activeCell="E280" sqref="E280"/>
    </sheetView>
  </sheetViews>
  <sheetFormatPr defaultRowHeight="20.25"/>
  <cols>
    <col min="1" max="1" width="64.7109375" style="8" customWidth="1"/>
    <col min="2" max="2" width="12" style="30" customWidth="1"/>
    <col min="3" max="3" width="16.42578125" style="73" customWidth="1"/>
    <col min="4" max="4" width="16.7109375" style="23" customWidth="1"/>
    <col min="5" max="5" width="16.140625" style="51" customWidth="1"/>
    <col min="6" max="6" width="16" style="30" customWidth="1"/>
    <col min="7" max="7" width="16.42578125" style="8" customWidth="1"/>
    <col min="8" max="16384" width="9.140625" style="8"/>
  </cols>
  <sheetData>
    <row r="1" spans="1:19" ht="27.75" customHeight="1">
      <c r="A1" s="274" t="s">
        <v>100</v>
      </c>
      <c r="B1" s="274"/>
      <c r="C1" s="274"/>
      <c r="D1" s="274"/>
      <c r="E1" s="274"/>
      <c r="F1" s="274"/>
      <c r="L1" s="36"/>
      <c r="M1" s="36"/>
      <c r="N1" s="36"/>
      <c r="O1" s="36"/>
      <c r="P1" s="36"/>
    </row>
    <row r="2" spans="1:19" ht="19.5" customHeight="1">
      <c r="A2" s="118"/>
      <c r="B2" s="119"/>
      <c r="C2" s="197"/>
      <c r="D2" s="118"/>
      <c r="E2" s="118"/>
      <c r="F2" s="119"/>
      <c r="G2" s="198" t="s">
        <v>63</v>
      </c>
      <c r="L2" s="36"/>
      <c r="M2" s="36"/>
      <c r="N2" s="36"/>
      <c r="O2" s="36"/>
      <c r="P2" s="36"/>
    </row>
    <row r="3" spans="1:19" ht="64.5" customHeight="1">
      <c r="A3" s="120" t="s">
        <v>23</v>
      </c>
      <c r="B3" s="121" t="s">
        <v>5</v>
      </c>
      <c r="C3" s="241" t="s">
        <v>553</v>
      </c>
      <c r="D3" s="121" t="s">
        <v>554</v>
      </c>
      <c r="E3" s="121" t="s">
        <v>547</v>
      </c>
      <c r="F3" s="246" t="s">
        <v>109</v>
      </c>
      <c r="G3" s="121" t="s">
        <v>110</v>
      </c>
      <c r="L3" s="36"/>
      <c r="M3" s="36"/>
      <c r="N3" s="36"/>
      <c r="O3" s="36"/>
      <c r="P3" s="36"/>
    </row>
    <row r="4" spans="1:19" ht="26.25" customHeight="1">
      <c r="A4" s="120">
        <v>1</v>
      </c>
      <c r="B4" s="121">
        <v>2</v>
      </c>
      <c r="C4" s="241">
        <v>3</v>
      </c>
      <c r="D4" s="121">
        <v>4</v>
      </c>
      <c r="E4" s="121">
        <v>5</v>
      </c>
      <c r="F4" s="121">
        <v>6</v>
      </c>
      <c r="G4" s="120">
        <v>7</v>
      </c>
      <c r="L4" s="36"/>
      <c r="M4" s="36"/>
      <c r="N4" s="36"/>
      <c r="O4" s="36"/>
      <c r="P4" s="36"/>
    </row>
    <row r="5" spans="1:19" s="50" customFormat="1" ht="45.75" customHeight="1">
      <c r="A5" s="100" t="s">
        <v>13</v>
      </c>
      <c r="B5" s="242">
        <v>4000</v>
      </c>
      <c r="C5" s="87">
        <f>C6+C67+C274+C266</f>
        <v>26544</v>
      </c>
      <c r="D5" s="87">
        <f>D6+D67+D274+D266</f>
        <v>24446.800000000003</v>
      </c>
      <c r="E5" s="87">
        <f>E6+E67+E274+E266</f>
        <v>51176.100000000006</v>
      </c>
      <c r="F5" s="87">
        <f>E5-D5</f>
        <v>26729.300000000003</v>
      </c>
      <c r="G5" s="239">
        <f t="shared" ref="G5:G7" si="0">(E5/D5)*100</f>
        <v>209.33660029124468</v>
      </c>
      <c r="H5" s="8"/>
      <c r="I5" s="8"/>
      <c r="J5" s="8"/>
      <c r="K5" s="8"/>
      <c r="L5" s="61"/>
      <c r="M5" s="61"/>
      <c r="N5" s="61"/>
      <c r="O5" s="61"/>
      <c r="P5" s="61"/>
    </row>
    <row r="6" spans="1:19" s="50" customFormat="1" ht="32.25" customHeight="1">
      <c r="A6" s="155" t="s">
        <v>0</v>
      </c>
      <c r="B6" s="156">
        <v>4020</v>
      </c>
      <c r="C6" s="200">
        <f>SUM(C7:C66)</f>
        <v>14345.2</v>
      </c>
      <c r="D6" s="200">
        <f t="shared" ref="D6:E6" si="1">SUM(D7:D66)</f>
        <v>16376.4</v>
      </c>
      <c r="E6" s="200">
        <f t="shared" si="1"/>
        <v>33774.200000000004</v>
      </c>
      <c r="F6" s="157">
        <f>E6-D6</f>
        <v>17397.800000000003</v>
      </c>
      <c r="G6" s="201">
        <f t="shared" si="0"/>
        <v>206.23702401016098</v>
      </c>
      <c r="H6" s="8"/>
      <c r="I6" s="8"/>
      <c r="J6" s="8"/>
      <c r="K6" s="8"/>
      <c r="L6" s="61"/>
      <c r="M6" s="61"/>
      <c r="N6" s="61"/>
      <c r="O6" s="61"/>
      <c r="P6" s="61"/>
      <c r="Q6" s="296"/>
      <c r="R6" s="297"/>
      <c r="S6" s="297"/>
    </row>
    <row r="7" spans="1:19" ht="25.5" customHeight="1">
      <c r="A7" s="97" t="s">
        <v>290</v>
      </c>
      <c r="B7" s="156"/>
      <c r="C7" s="98">
        <v>814.7</v>
      </c>
      <c r="D7" s="157"/>
      <c r="E7" s="126"/>
      <c r="F7" s="126">
        <f t="shared" ref="F7" si="2">E7-D7</f>
        <v>0</v>
      </c>
      <c r="G7" s="243" t="e">
        <f t="shared" si="0"/>
        <v>#DIV/0!</v>
      </c>
      <c r="L7" s="36"/>
      <c r="M7" s="36"/>
      <c r="N7" s="36"/>
      <c r="O7" s="36"/>
      <c r="P7" s="36"/>
      <c r="Q7" s="293"/>
      <c r="R7" s="294"/>
      <c r="S7" s="294"/>
    </row>
    <row r="8" spans="1:19" ht="25.5" customHeight="1">
      <c r="A8" s="97" t="s">
        <v>292</v>
      </c>
      <c r="B8" s="156"/>
      <c r="C8" s="98">
        <v>30.5</v>
      </c>
      <c r="D8" s="157"/>
      <c r="E8" s="126"/>
      <c r="F8" s="126">
        <f t="shared" ref="F8:F71" si="3">E8-D8</f>
        <v>0</v>
      </c>
      <c r="G8" s="243" t="e">
        <f t="shared" ref="G8:G71" si="4">(E8/D8)*100</f>
        <v>#DIV/0!</v>
      </c>
      <c r="L8" s="36"/>
      <c r="M8" s="36"/>
      <c r="N8" s="36"/>
      <c r="O8" s="36"/>
      <c r="P8" s="36"/>
      <c r="Q8" s="293"/>
      <c r="R8" s="298"/>
      <c r="S8" s="298"/>
    </row>
    <row r="9" spans="1:19" ht="29.25" customHeight="1">
      <c r="A9" s="97" t="s">
        <v>311</v>
      </c>
      <c r="B9" s="156"/>
      <c r="C9" s="196">
        <v>214.9</v>
      </c>
      <c r="D9" s="157"/>
      <c r="E9" s="196"/>
      <c r="F9" s="126">
        <f t="shared" si="3"/>
        <v>0</v>
      </c>
      <c r="G9" s="243" t="e">
        <f t="shared" si="4"/>
        <v>#DIV/0!</v>
      </c>
      <c r="L9" s="36"/>
      <c r="M9" s="36"/>
      <c r="N9" s="36"/>
      <c r="O9" s="36"/>
      <c r="P9" s="36"/>
      <c r="Q9" s="293"/>
      <c r="R9" s="293"/>
      <c r="S9" s="293"/>
    </row>
    <row r="10" spans="1:19" ht="25.5" customHeight="1">
      <c r="A10" s="97" t="s">
        <v>312</v>
      </c>
      <c r="B10" s="156"/>
      <c r="C10" s="196">
        <v>15</v>
      </c>
      <c r="D10" s="157"/>
      <c r="E10" s="196"/>
      <c r="F10" s="126">
        <f t="shared" si="3"/>
        <v>0</v>
      </c>
      <c r="G10" s="243" t="e">
        <f t="shared" si="4"/>
        <v>#DIV/0!</v>
      </c>
      <c r="L10" s="36"/>
      <c r="M10" s="36"/>
      <c r="N10" s="36"/>
      <c r="O10" s="36"/>
      <c r="P10" s="36"/>
      <c r="Q10" s="293"/>
      <c r="R10" s="299"/>
      <c r="S10" s="299"/>
    </row>
    <row r="11" spans="1:19" s="25" customFormat="1" ht="29.25" customHeight="1">
      <c r="A11" s="97" t="s">
        <v>313</v>
      </c>
      <c r="B11" s="121"/>
      <c r="C11" s="98">
        <v>43.1</v>
      </c>
      <c r="D11" s="126"/>
      <c r="E11" s="98"/>
      <c r="F11" s="126">
        <f t="shared" si="3"/>
        <v>0</v>
      </c>
      <c r="G11" s="243" t="e">
        <f t="shared" si="4"/>
        <v>#DIV/0!</v>
      </c>
      <c r="I11" s="16"/>
      <c r="L11" s="38"/>
      <c r="M11" s="38"/>
      <c r="N11" s="38"/>
      <c r="O11" s="38"/>
      <c r="P11" s="38"/>
      <c r="Q11" s="293"/>
      <c r="R11" s="294"/>
      <c r="S11" s="294"/>
    </row>
    <row r="12" spans="1:19" s="25" customFormat="1" ht="29.25" customHeight="1">
      <c r="A12" s="97" t="s">
        <v>457</v>
      </c>
      <c r="B12" s="121"/>
      <c r="C12" s="98">
        <v>35</v>
      </c>
      <c r="D12" s="126"/>
      <c r="E12" s="98"/>
      <c r="F12" s="126">
        <f t="shared" si="3"/>
        <v>0</v>
      </c>
      <c r="G12" s="243" t="e">
        <f t="shared" si="4"/>
        <v>#DIV/0!</v>
      </c>
      <c r="I12" s="16"/>
      <c r="L12" s="38"/>
      <c r="M12" s="38"/>
      <c r="N12" s="38"/>
      <c r="O12" s="38"/>
      <c r="P12" s="38"/>
      <c r="Q12" s="62"/>
      <c r="R12" s="63"/>
      <c r="S12" s="63"/>
    </row>
    <row r="13" spans="1:19" s="25" customFormat="1" ht="29.25" customHeight="1">
      <c r="A13" s="97" t="s">
        <v>458</v>
      </c>
      <c r="B13" s="121"/>
      <c r="C13" s="98">
        <v>40.6</v>
      </c>
      <c r="D13" s="126"/>
      <c r="E13" s="98"/>
      <c r="F13" s="126">
        <f t="shared" si="3"/>
        <v>0</v>
      </c>
      <c r="G13" s="243" t="e">
        <f t="shared" si="4"/>
        <v>#DIV/0!</v>
      </c>
      <c r="I13" s="16"/>
      <c r="L13" s="38"/>
      <c r="M13" s="38"/>
      <c r="N13" s="38"/>
      <c r="O13" s="38"/>
      <c r="P13" s="38"/>
      <c r="Q13" s="62"/>
      <c r="R13" s="63"/>
      <c r="S13" s="63"/>
    </row>
    <row r="14" spans="1:19" s="25" customFormat="1" ht="29.25" customHeight="1">
      <c r="A14" s="97" t="s">
        <v>459</v>
      </c>
      <c r="B14" s="121"/>
      <c r="C14" s="98">
        <v>385.2</v>
      </c>
      <c r="D14" s="126"/>
      <c r="E14" s="98"/>
      <c r="F14" s="126">
        <f t="shared" si="3"/>
        <v>0</v>
      </c>
      <c r="G14" s="243" t="e">
        <f t="shared" si="4"/>
        <v>#DIV/0!</v>
      </c>
      <c r="I14" s="16"/>
      <c r="L14" s="38"/>
      <c r="M14" s="38"/>
      <c r="N14" s="38"/>
      <c r="O14" s="38"/>
      <c r="P14" s="38"/>
      <c r="Q14" s="62"/>
      <c r="R14" s="63"/>
      <c r="S14" s="63"/>
    </row>
    <row r="15" spans="1:19" s="25" customFormat="1" ht="29.25" customHeight="1">
      <c r="A15" s="97" t="s">
        <v>460</v>
      </c>
      <c r="B15" s="121"/>
      <c r="C15" s="98">
        <v>344.7</v>
      </c>
      <c r="D15" s="126"/>
      <c r="E15" s="98"/>
      <c r="F15" s="126">
        <f t="shared" si="3"/>
        <v>0</v>
      </c>
      <c r="G15" s="243" t="e">
        <f t="shared" si="4"/>
        <v>#DIV/0!</v>
      </c>
      <c r="I15" s="16"/>
      <c r="L15" s="38"/>
      <c r="M15" s="38"/>
      <c r="N15" s="38"/>
      <c r="O15" s="38"/>
      <c r="P15" s="38"/>
      <c r="Q15" s="62"/>
      <c r="R15" s="63"/>
      <c r="S15" s="63"/>
    </row>
    <row r="16" spans="1:19" s="25" customFormat="1" ht="29.25" customHeight="1">
      <c r="A16" s="97" t="s">
        <v>461</v>
      </c>
      <c r="B16" s="121"/>
      <c r="C16" s="98">
        <v>155.5</v>
      </c>
      <c r="D16" s="126"/>
      <c r="E16" s="98"/>
      <c r="F16" s="126">
        <f t="shared" si="3"/>
        <v>0</v>
      </c>
      <c r="G16" s="243" t="e">
        <f t="shared" si="4"/>
        <v>#DIV/0!</v>
      </c>
      <c r="I16" s="16"/>
      <c r="L16" s="38"/>
      <c r="M16" s="38"/>
      <c r="N16" s="38"/>
      <c r="O16" s="38"/>
      <c r="P16" s="38"/>
      <c r="Q16" s="62"/>
      <c r="R16" s="63"/>
      <c r="S16" s="63"/>
    </row>
    <row r="17" spans="1:19" s="25" customFormat="1" ht="44.25" customHeight="1">
      <c r="A17" s="97" t="s">
        <v>462</v>
      </c>
      <c r="B17" s="121"/>
      <c r="C17" s="98">
        <v>1221.4000000000001</v>
      </c>
      <c r="D17" s="126"/>
      <c r="E17" s="98"/>
      <c r="F17" s="126">
        <f t="shared" si="3"/>
        <v>0</v>
      </c>
      <c r="G17" s="243" t="e">
        <f t="shared" si="4"/>
        <v>#DIV/0!</v>
      </c>
      <c r="I17" s="16"/>
      <c r="L17" s="38"/>
      <c r="M17" s="38"/>
      <c r="N17" s="38"/>
      <c r="O17" s="38"/>
      <c r="P17" s="38"/>
      <c r="Q17" s="62"/>
      <c r="R17" s="63"/>
      <c r="S17" s="63"/>
    </row>
    <row r="18" spans="1:19" s="25" customFormat="1" ht="29.25" customHeight="1">
      <c r="A18" s="97" t="s">
        <v>463</v>
      </c>
      <c r="B18" s="121"/>
      <c r="C18" s="98">
        <v>28.7</v>
      </c>
      <c r="D18" s="126"/>
      <c r="E18" s="98"/>
      <c r="F18" s="126">
        <f t="shared" si="3"/>
        <v>0</v>
      </c>
      <c r="G18" s="243" t="e">
        <f t="shared" si="4"/>
        <v>#DIV/0!</v>
      </c>
      <c r="I18" s="16"/>
      <c r="L18" s="38"/>
      <c r="M18" s="38"/>
      <c r="N18" s="38"/>
      <c r="O18" s="38"/>
      <c r="P18" s="38"/>
      <c r="Q18" s="62"/>
      <c r="R18" s="63"/>
      <c r="S18" s="63"/>
    </row>
    <row r="19" spans="1:19" s="25" customFormat="1" ht="29.25" customHeight="1">
      <c r="A19" s="97" t="s">
        <v>464</v>
      </c>
      <c r="B19" s="121"/>
      <c r="C19" s="98">
        <v>19</v>
      </c>
      <c r="D19" s="126"/>
      <c r="E19" s="98"/>
      <c r="F19" s="126">
        <f t="shared" si="3"/>
        <v>0</v>
      </c>
      <c r="G19" s="243" t="e">
        <f t="shared" si="4"/>
        <v>#DIV/0!</v>
      </c>
      <c r="I19" s="16"/>
      <c r="L19" s="38"/>
      <c r="M19" s="38"/>
      <c r="N19" s="38"/>
      <c r="O19" s="38"/>
      <c r="P19" s="38"/>
      <c r="Q19" s="62"/>
      <c r="R19" s="63"/>
      <c r="S19" s="63"/>
    </row>
    <row r="20" spans="1:19" s="25" customFormat="1" ht="45" customHeight="1">
      <c r="A20" s="97" t="s">
        <v>555</v>
      </c>
      <c r="B20" s="121"/>
      <c r="C20" s="98">
        <v>22.2</v>
      </c>
      <c r="D20" s="126"/>
      <c r="E20" s="98"/>
      <c r="F20" s="126">
        <f t="shared" si="3"/>
        <v>0</v>
      </c>
      <c r="G20" s="243" t="e">
        <f t="shared" si="4"/>
        <v>#DIV/0!</v>
      </c>
      <c r="I20" s="16"/>
      <c r="L20" s="38"/>
      <c r="M20" s="38"/>
      <c r="N20" s="38"/>
      <c r="O20" s="38"/>
      <c r="P20" s="38"/>
      <c r="Q20" s="69"/>
      <c r="R20" s="70"/>
      <c r="S20" s="70"/>
    </row>
    <row r="21" spans="1:19" s="25" customFormat="1" ht="29.25" customHeight="1">
      <c r="A21" s="97" t="s">
        <v>556</v>
      </c>
      <c r="B21" s="121"/>
      <c r="C21" s="98">
        <v>411.2</v>
      </c>
      <c r="D21" s="126"/>
      <c r="E21" s="98"/>
      <c r="F21" s="126">
        <f t="shared" si="3"/>
        <v>0</v>
      </c>
      <c r="G21" s="243" t="e">
        <f t="shared" si="4"/>
        <v>#DIV/0!</v>
      </c>
      <c r="I21" s="16"/>
      <c r="L21" s="38"/>
      <c r="M21" s="38"/>
      <c r="N21" s="38"/>
      <c r="O21" s="38"/>
      <c r="P21" s="38"/>
      <c r="Q21" s="69"/>
      <c r="R21" s="70"/>
      <c r="S21" s="70"/>
    </row>
    <row r="22" spans="1:19" s="25" customFormat="1" ht="42" customHeight="1">
      <c r="A22" s="97" t="s">
        <v>557</v>
      </c>
      <c r="B22" s="121"/>
      <c r="C22" s="98">
        <v>296</v>
      </c>
      <c r="D22" s="126"/>
      <c r="E22" s="98"/>
      <c r="F22" s="126">
        <f t="shared" si="3"/>
        <v>0</v>
      </c>
      <c r="G22" s="243" t="e">
        <f t="shared" si="4"/>
        <v>#DIV/0!</v>
      </c>
      <c r="I22" s="16"/>
      <c r="L22" s="38"/>
      <c r="M22" s="38"/>
      <c r="N22" s="38"/>
      <c r="O22" s="38"/>
      <c r="P22" s="38"/>
      <c r="Q22" s="69"/>
      <c r="R22" s="70"/>
      <c r="S22" s="70"/>
    </row>
    <row r="23" spans="1:19" s="25" customFormat="1" ht="42.75" customHeight="1">
      <c r="A23" s="97" t="s">
        <v>558</v>
      </c>
      <c r="B23" s="121"/>
      <c r="C23" s="98">
        <v>650</v>
      </c>
      <c r="D23" s="126"/>
      <c r="E23" s="98"/>
      <c r="F23" s="126">
        <f t="shared" si="3"/>
        <v>0</v>
      </c>
      <c r="G23" s="243" t="e">
        <f t="shared" si="4"/>
        <v>#DIV/0!</v>
      </c>
      <c r="I23" s="16"/>
      <c r="L23" s="38"/>
      <c r="M23" s="38"/>
      <c r="N23" s="38"/>
      <c r="O23" s="38"/>
      <c r="P23" s="38"/>
      <c r="Q23" s="69"/>
      <c r="R23" s="70"/>
      <c r="S23" s="70"/>
    </row>
    <row r="24" spans="1:19" s="25" customFormat="1" ht="83.25" customHeight="1">
      <c r="A24" s="97" t="s">
        <v>559</v>
      </c>
      <c r="B24" s="121"/>
      <c r="C24" s="98">
        <v>107.6</v>
      </c>
      <c r="D24" s="126"/>
      <c r="E24" s="98"/>
      <c r="F24" s="126">
        <f t="shared" si="3"/>
        <v>0</v>
      </c>
      <c r="G24" s="243" t="e">
        <f t="shared" si="4"/>
        <v>#DIV/0!</v>
      </c>
      <c r="I24" s="16"/>
      <c r="L24" s="38"/>
      <c r="M24" s="38"/>
      <c r="N24" s="38"/>
      <c r="O24" s="38"/>
      <c r="P24" s="38"/>
      <c r="Q24" s="69"/>
      <c r="R24" s="70"/>
      <c r="S24" s="70"/>
    </row>
    <row r="25" spans="1:19" s="25" customFormat="1" ht="45" customHeight="1">
      <c r="A25" s="97" t="s">
        <v>560</v>
      </c>
      <c r="B25" s="121"/>
      <c r="C25" s="98">
        <v>277.8</v>
      </c>
      <c r="D25" s="126"/>
      <c r="E25" s="98"/>
      <c r="F25" s="126">
        <f t="shared" si="3"/>
        <v>0</v>
      </c>
      <c r="G25" s="243" t="e">
        <f t="shared" si="4"/>
        <v>#DIV/0!</v>
      </c>
      <c r="I25" s="16"/>
      <c r="L25" s="38"/>
      <c r="M25" s="38"/>
      <c r="N25" s="38"/>
      <c r="O25" s="38"/>
      <c r="P25" s="38"/>
      <c r="Q25" s="69"/>
      <c r="R25" s="70"/>
      <c r="S25" s="70"/>
    </row>
    <row r="26" spans="1:19" s="25" customFormat="1" ht="82.5" customHeight="1">
      <c r="A26" s="97" t="s">
        <v>561</v>
      </c>
      <c r="B26" s="121"/>
      <c r="C26" s="98">
        <v>960.8</v>
      </c>
      <c r="D26" s="126"/>
      <c r="E26" s="98"/>
      <c r="F26" s="126">
        <f t="shared" si="3"/>
        <v>0</v>
      </c>
      <c r="G26" s="243" t="e">
        <f t="shared" si="4"/>
        <v>#DIV/0!</v>
      </c>
      <c r="I26" s="16"/>
      <c r="L26" s="38"/>
      <c r="M26" s="38"/>
      <c r="N26" s="38"/>
      <c r="O26" s="38"/>
      <c r="P26" s="38"/>
      <c r="Q26" s="69"/>
      <c r="R26" s="70"/>
      <c r="S26" s="70"/>
    </row>
    <row r="27" spans="1:19" s="25" customFormat="1" ht="29.25" customHeight="1">
      <c r="A27" s="97" t="s">
        <v>562</v>
      </c>
      <c r="B27" s="121"/>
      <c r="C27" s="98">
        <v>390.7</v>
      </c>
      <c r="D27" s="126"/>
      <c r="E27" s="98"/>
      <c r="F27" s="126">
        <f t="shared" si="3"/>
        <v>0</v>
      </c>
      <c r="G27" s="243" t="e">
        <f t="shared" si="4"/>
        <v>#DIV/0!</v>
      </c>
      <c r="I27" s="16"/>
      <c r="L27" s="38"/>
      <c r="M27" s="38"/>
      <c r="N27" s="38"/>
      <c r="O27" s="38"/>
      <c r="P27" s="38"/>
      <c r="Q27" s="69"/>
      <c r="R27" s="70"/>
      <c r="S27" s="70"/>
    </row>
    <row r="28" spans="1:19" s="25" customFormat="1" ht="29.25" customHeight="1">
      <c r="A28" s="97" t="s">
        <v>563</v>
      </c>
      <c r="B28" s="121"/>
      <c r="C28" s="98">
        <v>819</v>
      </c>
      <c r="D28" s="126"/>
      <c r="E28" s="98"/>
      <c r="F28" s="126">
        <f t="shared" si="3"/>
        <v>0</v>
      </c>
      <c r="G28" s="243" t="e">
        <f t="shared" si="4"/>
        <v>#DIV/0!</v>
      </c>
      <c r="I28" s="16"/>
      <c r="L28" s="38"/>
      <c r="M28" s="38"/>
      <c r="N28" s="38"/>
      <c r="O28" s="38"/>
      <c r="P28" s="38"/>
      <c r="Q28" s="69"/>
      <c r="R28" s="70"/>
      <c r="S28" s="70"/>
    </row>
    <row r="29" spans="1:19" s="25" customFormat="1" ht="29.25" customHeight="1">
      <c r="A29" s="97" t="s">
        <v>564</v>
      </c>
      <c r="B29" s="121"/>
      <c r="C29" s="98">
        <v>368.1</v>
      </c>
      <c r="D29" s="126"/>
      <c r="E29" s="98"/>
      <c r="F29" s="126">
        <f t="shared" si="3"/>
        <v>0</v>
      </c>
      <c r="G29" s="243" t="e">
        <f t="shared" si="4"/>
        <v>#DIV/0!</v>
      </c>
      <c r="I29" s="16"/>
      <c r="L29" s="38"/>
      <c r="M29" s="38"/>
      <c r="N29" s="38"/>
      <c r="O29" s="38"/>
      <c r="P29" s="38"/>
      <c r="Q29" s="69"/>
      <c r="R29" s="70"/>
      <c r="S29" s="70"/>
    </row>
    <row r="30" spans="1:19" s="25" customFormat="1" ht="29.25" customHeight="1">
      <c r="A30" s="97" t="s">
        <v>565</v>
      </c>
      <c r="B30" s="121"/>
      <c r="C30" s="98">
        <v>43</v>
      </c>
      <c r="D30" s="126"/>
      <c r="E30" s="98"/>
      <c r="F30" s="126">
        <f t="shared" si="3"/>
        <v>0</v>
      </c>
      <c r="G30" s="243" t="e">
        <f t="shared" si="4"/>
        <v>#DIV/0!</v>
      </c>
      <c r="I30" s="16"/>
      <c r="L30" s="38"/>
      <c r="M30" s="38"/>
      <c r="N30" s="38"/>
      <c r="O30" s="38"/>
      <c r="P30" s="38"/>
      <c r="Q30" s="69"/>
      <c r="R30" s="70"/>
      <c r="S30" s="70"/>
    </row>
    <row r="31" spans="1:19" s="25" customFormat="1" ht="41.25" customHeight="1">
      <c r="A31" s="97" t="s">
        <v>566</v>
      </c>
      <c r="B31" s="121"/>
      <c r="C31" s="98">
        <v>3314.3</v>
      </c>
      <c r="D31" s="126"/>
      <c r="E31" s="98"/>
      <c r="F31" s="126">
        <f t="shared" si="3"/>
        <v>0</v>
      </c>
      <c r="G31" s="243" t="e">
        <f t="shared" si="4"/>
        <v>#DIV/0!</v>
      </c>
      <c r="I31" s="16"/>
      <c r="L31" s="38"/>
      <c r="M31" s="38"/>
      <c r="N31" s="38"/>
      <c r="O31" s="38"/>
      <c r="P31" s="38"/>
      <c r="Q31" s="69"/>
      <c r="R31" s="70"/>
      <c r="S31" s="70"/>
    </row>
    <row r="32" spans="1:19" s="25" customFormat="1" ht="29.25" customHeight="1">
      <c r="A32" s="97" t="s">
        <v>567</v>
      </c>
      <c r="B32" s="121"/>
      <c r="C32" s="98">
        <v>30</v>
      </c>
      <c r="D32" s="126"/>
      <c r="E32" s="98"/>
      <c r="F32" s="126">
        <f t="shared" si="3"/>
        <v>0</v>
      </c>
      <c r="G32" s="243" t="e">
        <f t="shared" si="4"/>
        <v>#DIV/0!</v>
      </c>
      <c r="I32" s="16"/>
      <c r="L32" s="38"/>
      <c r="M32" s="38"/>
      <c r="N32" s="38"/>
      <c r="O32" s="38"/>
      <c r="P32" s="38"/>
      <c r="Q32" s="69"/>
      <c r="R32" s="70"/>
      <c r="S32" s="70"/>
    </row>
    <row r="33" spans="1:19" s="25" customFormat="1" ht="29.25" customHeight="1">
      <c r="A33" s="97" t="s">
        <v>568</v>
      </c>
      <c r="B33" s="121"/>
      <c r="C33" s="98">
        <v>108.9</v>
      </c>
      <c r="D33" s="126"/>
      <c r="E33" s="98"/>
      <c r="F33" s="126">
        <f t="shared" si="3"/>
        <v>0</v>
      </c>
      <c r="G33" s="243" t="e">
        <f t="shared" si="4"/>
        <v>#DIV/0!</v>
      </c>
      <c r="I33" s="16"/>
      <c r="L33" s="38"/>
      <c r="M33" s="38"/>
      <c r="N33" s="38"/>
      <c r="O33" s="38"/>
      <c r="P33" s="38"/>
      <c r="Q33" s="69"/>
      <c r="R33" s="70"/>
      <c r="S33" s="70"/>
    </row>
    <row r="34" spans="1:19" s="25" customFormat="1" ht="29.25" customHeight="1">
      <c r="A34" s="97" t="s">
        <v>569</v>
      </c>
      <c r="B34" s="121"/>
      <c r="C34" s="98">
        <v>2738.6</v>
      </c>
      <c r="D34" s="126"/>
      <c r="E34" s="98"/>
      <c r="F34" s="126">
        <f t="shared" si="3"/>
        <v>0</v>
      </c>
      <c r="G34" s="243" t="e">
        <f t="shared" si="4"/>
        <v>#DIV/0!</v>
      </c>
      <c r="I34" s="16"/>
      <c r="L34" s="38"/>
      <c r="M34" s="38"/>
      <c r="N34" s="38"/>
      <c r="O34" s="38"/>
      <c r="P34" s="38"/>
      <c r="Q34" s="69"/>
      <c r="R34" s="70"/>
      <c r="S34" s="70"/>
    </row>
    <row r="35" spans="1:19" s="25" customFormat="1" ht="29.25" customHeight="1">
      <c r="A35" s="97" t="s">
        <v>570</v>
      </c>
      <c r="B35" s="121"/>
      <c r="C35" s="98">
        <v>458.7</v>
      </c>
      <c r="D35" s="126"/>
      <c r="E35" s="98"/>
      <c r="F35" s="126">
        <f t="shared" si="3"/>
        <v>0</v>
      </c>
      <c r="G35" s="243" t="e">
        <f t="shared" si="4"/>
        <v>#DIV/0!</v>
      </c>
      <c r="I35" s="16"/>
      <c r="L35" s="38"/>
      <c r="M35" s="38"/>
      <c r="N35" s="38"/>
      <c r="O35" s="38"/>
      <c r="P35" s="38"/>
      <c r="Q35" s="69"/>
      <c r="R35" s="70"/>
      <c r="S35" s="70"/>
    </row>
    <row r="36" spans="1:19" s="25" customFormat="1" ht="29.25" customHeight="1">
      <c r="A36" s="97" t="s">
        <v>339</v>
      </c>
      <c r="B36" s="203"/>
      <c r="C36" s="204"/>
      <c r="D36" s="126"/>
      <c r="E36" s="196">
        <v>4371.5</v>
      </c>
      <c r="F36" s="126">
        <f t="shared" si="3"/>
        <v>4371.5</v>
      </c>
      <c r="G36" s="243" t="e">
        <f t="shared" si="4"/>
        <v>#DIV/0!</v>
      </c>
      <c r="I36" s="16"/>
      <c r="L36" s="38"/>
      <c r="M36" s="38"/>
      <c r="N36" s="38"/>
      <c r="O36" s="38"/>
      <c r="P36" s="38"/>
      <c r="Q36" s="293"/>
      <c r="R36" s="294"/>
      <c r="S36" s="294"/>
    </row>
    <row r="37" spans="1:19" s="25" customFormat="1" ht="29.25" customHeight="1">
      <c r="A37" s="97" t="s">
        <v>429</v>
      </c>
      <c r="B37" s="203"/>
      <c r="C37" s="204"/>
      <c r="D37" s="98">
        <v>16376.4</v>
      </c>
      <c r="E37" s="196">
        <v>25153.5</v>
      </c>
      <c r="F37" s="126">
        <f t="shared" si="3"/>
        <v>8777.1</v>
      </c>
      <c r="G37" s="202">
        <f t="shared" si="4"/>
        <v>153.59602843115704</v>
      </c>
      <c r="I37" s="16"/>
      <c r="L37" s="38"/>
      <c r="M37" s="38"/>
      <c r="N37" s="38"/>
      <c r="O37" s="38"/>
      <c r="P37" s="38"/>
      <c r="Q37" s="62"/>
      <c r="R37" s="63"/>
      <c r="S37" s="63"/>
    </row>
    <row r="38" spans="1:19" s="25" customFormat="1" ht="29.25" customHeight="1">
      <c r="A38" s="97" t="s">
        <v>341</v>
      </c>
      <c r="B38" s="203"/>
      <c r="C38" s="204"/>
      <c r="D38" s="126"/>
      <c r="E38" s="196">
        <v>26.2</v>
      </c>
      <c r="F38" s="126">
        <f t="shared" si="3"/>
        <v>26.2</v>
      </c>
      <c r="G38" s="243" t="e">
        <f t="shared" si="4"/>
        <v>#DIV/0!</v>
      </c>
      <c r="I38" s="16"/>
      <c r="L38" s="38"/>
      <c r="M38" s="38"/>
      <c r="N38" s="38"/>
      <c r="O38" s="38"/>
      <c r="P38" s="38"/>
    </row>
    <row r="39" spans="1:19" s="25" customFormat="1" ht="29.25" customHeight="1">
      <c r="A39" s="97" t="s">
        <v>354</v>
      </c>
      <c r="B39" s="203"/>
      <c r="C39" s="204"/>
      <c r="D39" s="126"/>
      <c r="E39" s="196">
        <v>23.7</v>
      </c>
      <c r="F39" s="126">
        <f t="shared" si="3"/>
        <v>23.7</v>
      </c>
      <c r="G39" s="243" t="e">
        <f t="shared" si="4"/>
        <v>#DIV/0!</v>
      </c>
      <c r="I39" s="16"/>
      <c r="L39" s="38"/>
      <c r="M39" s="38"/>
      <c r="N39" s="38"/>
      <c r="O39" s="38"/>
      <c r="P39" s="38"/>
    </row>
    <row r="40" spans="1:19" s="25" customFormat="1" ht="29.25" customHeight="1">
      <c r="A40" s="97" t="s">
        <v>368</v>
      </c>
      <c r="B40" s="97"/>
      <c r="C40" s="97"/>
      <c r="D40" s="126"/>
      <c r="E40" s="196">
        <v>420</v>
      </c>
      <c r="F40" s="126">
        <f t="shared" si="3"/>
        <v>420</v>
      </c>
      <c r="G40" s="243" t="e">
        <f t="shared" si="4"/>
        <v>#DIV/0!</v>
      </c>
      <c r="I40" s="16"/>
      <c r="L40" s="38"/>
      <c r="M40" s="38"/>
      <c r="N40" s="38"/>
      <c r="O40" s="38"/>
      <c r="P40" s="38"/>
    </row>
    <row r="41" spans="1:19" s="25" customFormat="1" ht="29.25" customHeight="1">
      <c r="A41" s="97" t="s">
        <v>371</v>
      </c>
      <c r="B41" s="203"/>
      <c r="C41" s="204"/>
      <c r="D41" s="126"/>
      <c r="E41" s="196">
        <v>1194.5999999999999</v>
      </c>
      <c r="F41" s="126">
        <f t="shared" si="3"/>
        <v>1194.5999999999999</v>
      </c>
      <c r="G41" s="243" t="e">
        <f t="shared" si="4"/>
        <v>#DIV/0!</v>
      </c>
      <c r="I41" s="16"/>
      <c r="L41" s="38"/>
      <c r="M41" s="38"/>
      <c r="N41" s="38"/>
      <c r="O41" s="38"/>
      <c r="P41" s="38"/>
    </row>
    <row r="42" spans="1:19" s="25" customFormat="1" ht="29.25" customHeight="1">
      <c r="A42" s="97" t="s">
        <v>373</v>
      </c>
      <c r="B42" s="203"/>
      <c r="C42" s="204"/>
      <c r="D42" s="126"/>
      <c r="E42" s="196">
        <v>76.5</v>
      </c>
      <c r="F42" s="126">
        <f t="shared" si="3"/>
        <v>76.5</v>
      </c>
      <c r="G42" s="243" t="e">
        <f t="shared" si="4"/>
        <v>#DIV/0!</v>
      </c>
      <c r="I42" s="16"/>
      <c r="L42" s="38"/>
      <c r="M42" s="38"/>
      <c r="N42" s="38"/>
      <c r="O42" s="38"/>
      <c r="P42" s="38"/>
    </row>
    <row r="43" spans="1:19" s="25" customFormat="1" ht="46.5" customHeight="1">
      <c r="A43" s="97" t="s">
        <v>370</v>
      </c>
      <c r="B43" s="203"/>
      <c r="C43" s="204"/>
      <c r="D43" s="126"/>
      <c r="E43" s="98">
        <v>24.5</v>
      </c>
      <c r="F43" s="126">
        <f t="shared" si="3"/>
        <v>24.5</v>
      </c>
      <c r="G43" s="243" t="e">
        <f t="shared" si="4"/>
        <v>#DIV/0!</v>
      </c>
      <c r="I43" s="16"/>
      <c r="L43" s="38"/>
      <c r="M43" s="38"/>
      <c r="N43" s="38"/>
      <c r="O43" s="38"/>
      <c r="P43" s="38"/>
    </row>
    <row r="44" spans="1:19" s="25" customFormat="1" ht="36.75" customHeight="1">
      <c r="A44" s="97" t="s">
        <v>405</v>
      </c>
      <c r="B44" s="203"/>
      <c r="C44" s="204"/>
      <c r="D44" s="126"/>
      <c r="E44" s="196">
        <v>96.3</v>
      </c>
      <c r="F44" s="126">
        <f t="shared" si="3"/>
        <v>96.3</v>
      </c>
      <c r="G44" s="243" t="e">
        <f t="shared" si="4"/>
        <v>#DIV/0!</v>
      </c>
      <c r="I44" s="16"/>
      <c r="L44" s="38"/>
      <c r="M44" s="38"/>
      <c r="N44" s="38"/>
      <c r="O44" s="38"/>
      <c r="P44" s="38"/>
    </row>
    <row r="45" spans="1:19" s="25" customFormat="1" ht="45" customHeight="1">
      <c r="A45" s="97" t="s">
        <v>410</v>
      </c>
      <c r="B45" s="203"/>
      <c r="C45" s="204"/>
      <c r="D45" s="126"/>
      <c r="E45" s="196">
        <v>110.9</v>
      </c>
      <c r="F45" s="126">
        <f t="shared" si="3"/>
        <v>110.9</v>
      </c>
      <c r="G45" s="243" t="e">
        <f t="shared" si="4"/>
        <v>#DIV/0!</v>
      </c>
      <c r="I45" s="16"/>
      <c r="L45" s="38"/>
      <c r="M45" s="38"/>
      <c r="N45" s="38"/>
      <c r="O45" s="38"/>
      <c r="P45" s="38"/>
    </row>
    <row r="46" spans="1:19" s="25" customFormat="1" ht="32.25" customHeight="1">
      <c r="A46" s="97" t="s">
        <v>411</v>
      </c>
      <c r="B46" s="203"/>
      <c r="C46" s="204"/>
      <c r="D46" s="126"/>
      <c r="E46" s="196">
        <v>53.8</v>
      </c>
      <c r="F46" s="126">
        <f t="shared" si="3"/>
        <v>53.8</v>
      </c>
      <c r="G46" s="243" t="e">
        <f t="shared" si="4"/>
        <v>#DIV/0!</v>
      </c>
      <c r="I46" s="16"/>
      <c r="L46" s="38"/>
      <c r="M46" s="38"/>
      <c r="N46" s="38"/>
      <c r="O46" s="38"/>
      <c r="P46" s="38"/>
    </row>
    <row r="47" spans="1:19" s="25" customFormat="1" ht="32.25" customHeight="1">
      <c r="A47" s="97" t="s">
        <v>412</v>
      </c>
      <c r="B47" s="203"/>
      <c r="C47" s="204"/>
      <c r="D47" s="126"/>
      <c r="E47" s="196">
        <v>65.7</v>
      </c>
      <c r="F47" s="126">
        <f t="shared" si="3"/>
        <v>65.7</v>
      </c>
      <c r="G47" s="243" t="e">
        <f t="shared" si="4"/>
        <v>#DIV/0!</v>
      </c>
      <c r="I47" s="16"/>
      <c r="L47" s="38"/>
      <c r="M47" s="38"/>
      <c r="N47" s="38"/>
      <c r="O47" s="38"/>
      <c r="P47" s="38"/>
    </row>
    <row r="48" spans="1:19" s="25" customFormat="1" ht="27" customHeight="1">
      <c r="A48" s="97" t="s">
        <v>413</v>
      </c>
      <c r="B48" s="203"/>
      <c r="C48" s="204"/>
      <c r="D48" s="126"/>
      <c r="E48" s="196">
        <v>53.8</v>
      </c>
      <c r="F48" s="126">
        <f t="shared" si="3"/>
        <v>53.8</v>
      </c>
      <c r="G48" s="243" t="e">
        <f t="shared" si="4"/>
        <v>#DIV/0!</v>
      </c>
      <c r="I48" s="16"/>
      <c r="L48" s="38"/>
      <c r="M48" s="38"/>
      <c r="N48" s="38"/>
      <c r="O48" s="38"/>
      <c r="P48" s="38"/>
    </row>
    <row r="49" spans="1:16" s="25" customFormat="1" ht="31.5" customHeight="1">
      <c r="A49" s="97" t="s">
        <v>406</v>
      </c>
      <c r="B49" s="203"/>
      <c r="C49" s="204"/>
      <c r="D49" s="126"/>
      <c r="E49" s="196">
        <v>68.5</v>
      </c>
      <c r="F49" s="126">
        <f t="shared" si="3"/>
        <v>68.5</v>
      </c>
      <c r="G49" s="243" t="e">
        <f t="shared" si="4"/>
        <v>#DIV/0!</v>
      </c>
      <c r="I49" s="16"/>
      <c r="L49" s="38"/>
      <c r="M49" s="38"/>
      <c r="N49" s="38"/>
      <c r="O49" s="38"/>
      <c r="P49" s="38"/>
    </row>
    <row r="50" spans="1:16" s="25" customFormat="1" ht="33" customHeight="1">
      <c r="A50" s="97" t="s">
        <v>434</v>
      </c>
      <c r="B50" s="203"/>
      <c r="C50" s="203"/>
      <c r="D50" s="126"/>
      <c r="E50" s="196">
        <v>24.9</v>
      </c>
      <c r="F50" s="126">
        <f t="shared" si="3"/>
        <v>24.9</v>
      </c>
      <c r="G50" s="243" t="e">
        <f t="shared" si="4"/>
        <v>#DIV/0!</v>
      </c>
      <c r="I50" s="16"/>
      <c r="L50" s="38"/>
      <c r="M50" s="38"/>
      <c r="N50" s="38"/>
      <c r="O50" s="38"/>
      <c r="P50" s="38"/>
    </row>
    <row r="51" spans="1:16" s="25" customFormat="1" ht="42" customHeight="1">
      <c r="A51" s="97" t="s">
        <v>435</v>
      </c>
      <c r="B51" s="203"/>
      <c r="C51" s="203"/>
      <c r="D51" s="126"/>
      <c r="E51" s="196">
        <v>106</v>
      </c>
      <c r="F51" s="126">
        <f t="shared" si="3"/>
        <v>106</v>
      </c>
      <c r="G51" s="243" t="e">
        <f t="shared" si="4"/>
        <v>#DIV/0!</v>
      </c>
      <c r="I51" s="16"/>
      <c r="L51" s="38"/>
      <c r="M51" s="38"/>
      <c r="N51" s="38"/>
      <c r="O51" s="38"/>
      <c r="P51" s="38"/>
    </row>
    <row r="52" spans="1:16" s="25" customFormat="1" ht="42" customHeight="1">
      <c r="A52" s="205" t="s">
        <v>607</v>
      </c>
      <c r="B52" s="205"/>
      <c r="C52" s="205"/>
      <c r="D52" s="126"/>
      <c r="E52" s="98">
        <v>69.900000000000006</v>
      </c>
      <c r="F52" s="126">
        <f t="shared" si="3"/>
        <v>69.900000000000006</v>
      </c>
      <c r="G52" s="243" t="e">
        <f t="shared" si="4"/>
        <v>#DIV/0!</v>
      </c>
      <c r="I52" s="16"/>
      <c r="L52" s="38"/>
      <c r="M52" s="38"/>
      <c r="N52" s="38"/>
      <c r="O52" s="38"/>
      <c r="P52" s="38"/>
    </row>
    <row r="53" spans="1:16" s="25" customFormat="1" ht="27" customHeight="1">
      <c r="A53" s="97" t="s">
        <v>608</v>
      </c>
      <c r="B53" s="203"/>
      <c r="C53" s="203"/>
      <c r="D53" s="126"/>
      <c r="E53" s="98">
        <v>412</v>
      </c>
      <c r="F53" s="126">
        <f t="shared" si="3"/>
        <v>412</v>
      </c>
      <c r="G53" s="243" t="e">
        <f t="shared" si="4"/>
        <v>#DIV/0!</v>
      </c>
      <c r="I53" s="16"/>
      <c r="L53" s="38"/>
      <c r="M53" s="38"/>
      <c r="N53" s="38"/>
      <c r="O53" s="38"/>
      <c r="P53" s="38"/>
    </row>
    <row r="54" spans="1:16" s="25" customFormat="1" ht="27" customHeight="1">
      <c r="A54" s="97" t="s">
        <v>609</v>
      </c>
      <c r="B54" s="203"/>
      <c r="C54" s="203"/>
      <c r="D54" s="126"/>
      <c r="E54" s="98">
        <v>80.3</v>
      </c>
      <c r="F54" s="126">
        <f t="shared" si="3"/>
        <v>80.3</v>
      </c>
      <c r="G54" s="243" t="e">
        <f t="shared" si="4"/>
        <v>#DIV/0!</v>
      </c>
      <c r="I54" s="16"/>
      <c r="L54" s="38"/>
      <c r="M54" s="38"/>
      <c r="N54" s="38"/>
      <c r="O54" s="38"/>
      <c r="P54" s="38"/>
    </row>
    <row r="55" spans="1:16" s="25" customFormat="1" ht="27.75" customHeight="1">
      <c r="A55" s="97" t="s">
        <v>623</v>
      </c>
      <c r="B55" s="203"/>
      <c r="C55" s="203"/>
      <c r="D55" s="126"/>
      <c r="E55" s="196">
        <v>27.7</v>
      </c>
      <c r="F55" s="126">
        <f t="shared" si="3"/>
        <v>27.7</v>
      </c>
      <c r="G55" s="243" t="e">
        <f t="shared" si="4"/>
        <v>#DIV/0!</v>
      </c>
      <c r="I55" s="16"/>
      <c r="L55" s="38"/>
      <c r="M55" s="38"/>
      <c r="N55" s="38"/>
      <c r="O55" s="38"/>
      <c r="P55" s="38"/>
    </row>
    <row r="56" spans="1:16" s="25" customFormat="1" ht="30" customHeight="1">
      <c r="A56" s="97" t="s">
        <v>625</v>
      </c>
      <c r="B56" s="203"/>
      <c r="C56" s="203"/>
      <c r="D56" s="126"/>
      <c r="E56" s="196">
        <v>527</v>
      </c>
      <c r="F56" s="126">
        <f t="shared" si="3"/>
        <v>527</v>
      </c>
      <c r="G56" s="243" t="e">
        <f t="shared" si="4"/>
        <v>#DIV/0!</v>
      </c>
      <c r="I56" s="16"/>
      <c r="L56" s="38"/>
      <c r="M56" s="38"/>
      <c r="N56" s="38"/>
      <c r="O56" s="38"/>
      <c r="P56" s="38"/>
    </row>
    <row r="57" spans="1:16" s="25" customFormat="1" ht="44.25" customHeight="1">
      <c r="A57" s="97" t="s">
        <v>630</v>
      </c>
      <c r="B57" s="203"/>
      <c r="C57" s="203"/>
      <c r="D57" s="126"/>
      <c r="E57" s="196">
        <v>70</v>
      </c>
      <c r="F57" s="126">
        <f t="shared" si="3"/>
        <v>70</v>
      </c>
      <c r="G57" s="243" t="e">
        <f t="shared" si="4"/>
        <v>#DIV/0!</v>
      </c>
      <c r="I57" s="16"/>
      <c r="L57" s="38"/>
      <c r="M57" s="38"/>
      <c r="N57" s="38"/>
      <c r="O57" s="38"/>
      <c r="P57" s="38"/>
    </row>
    <row r="58" spans="1:16" s="25" customFormat="1" ht="24.75" customHeight="1">
      <c r="A58" s="97" t="s">
        <v>637</v>
      </c>
      <c r="B58" s="203"/>
      <c r="C58" s="203"/>
      <c r="D58" s="126"/>
      <c r="E58" s="98">
        <v>239.4</v>
      </c>
      <c r="F58" s="126">
        <f t="shared" si="3"/>
        <v>239.4</v>
      </c>
      <c r="G58" s="243" t="e">
        <f t="shared" si="4"/>
        <v>#DIV/0!</v>
      </c>
      <c r="I58" s="16"/>
      <c r="L58" s="38"/>
      <c r="M58" s="38"/>
      <c r="N58" s="38"/>
      <c r="O58" s="38"/>
      <c r="P58" s="38"/>
    </row>
    <row r="59" spans="1:16" s="25" customFormat="1" ht="31.5" customHeight="1">
      <c r="A59" s="97" t="s">
        <v>638</v>
      </c>
      <c r="B59" s="203"/>
      <c r="C59" s="203"/>
      <c r="D59" s="126"/>
      <c r="E59" s="98">
        <v>20.6</v>
      </c>
      <c r="F59" s="126">
        <f t="shared" si="3"/>
        <v>20.6</v>
      </c>
      <c r="G59" s="243" t="e">
        <f t="shared" si="4"/>
        <v>#DIV/0!</v>
      </c>
      <c r="I59" s="16"/>
      <c r="L59" s="38"/>
      <c r="M59" s="38"/>
      <c r="N59" s="38"/>
      <c r="O59" s="38"/>
      <c r="P59" s="38"/>
    </row>
    <row r="60" spans="1:16" s="25" customFormat="1" ht="24.75" customHeight="1">
      <c r="A60" s="97" t="s">
        <v>639</v>
      </c>
      <c r="B60" s="203"/>
      <c r="C60" s="203"/>
      <c r="D60" s="126"/>
      <c r="E60" s="98">
        <v>24.4</v>
      </c>
      <c r="F60" s="126">
        <f t="shared" si="3"/>
        <v>24.4</v>
      </c>
      <c r="G60" s="243" t="e">
        <f t="shared" si="4"/>
        <v>#DIV/0!</v>
      </c>
      <c r="I60" s="16"/>
      <c r="L60" s="38"/>
      <c r="M60" s="38"/>
      <c r="N60" s="38"/>
      <c r="O60" s="38"/>
      <c r="P60" s="38"/>
    </row>
    <row r="61" spans="1:16" s="25" customFormat="1" ht="26.25" customHeight="1">
      <c r="A61" s="97" t="s">
        <v>640</v>
      </c>
      <c r="B61" s="203"/>
      <c r="C61" s="203"/>
      <c r="D61" s="126"/>
      <c r="E61" s="98">
        <v>31.6</v>
      </c>
      <c r="F61" s="126">
        <f t="shared" si="3"/>
        <v>31.6</v>
      </c>
      <c r="G61" s="243" t="e">
        <f t="shared" si="4"/>
        <v>#DIV/0!</v>
      </c>
      <c r="I61" s="16"/>
      <c r="L61" s="38"/>
      <c r="M61" s="38"/>
      <c r="N61" s="38"/>
      <c r="O61" s="38"/>
      <c r="P61" s="38"/>
    </row>
    <row r="62" spans="1:16" s="25" customFormat="1" ht="32.25" customHeight="1">
      <c r="A62" s="97" t="s">
        <v>641</v>
      </c>
      <c r="B62" s="203"/>
      <c r="C62" s="203"/>
      <c r="D62" s="126"/>
      <c r="E62" s="98">
        <v>24.7</v>
      </c>
      <c r="F62" s="126">
        <f t="shared" si="3"/>
        <v>24.7</v>
      </c>
      <c r="G62" s="243" t="e">
        <f t="shared" si="4"/>
        <v>#DIV/0!</v>
      </c>
      <c r="I62" s="16"/>
      <c r="L62" s="38"/>
      <c r="M62" s="38"/>
      <c r="N62" s="38"/>
      <c r="O62" s="38"/>
      <c r="P62" s="38"/>
    </row>
    <row r="63" spans="1:16" s="25" customFormat="1" ht="27" customHeight="1">
      <c r="A63" s="97" t="s">
        <v>642</v>
      </c>
      <c r="B63" s="203"/>
      <c r="C63" s="203"/>
      <c r="D63" s="126"/>
      <c r="E63" s="98">
        <v>41.6</v>
      </c>
      <c r="F63" s="126">
        <f t="shared" si="3"/>
        <v>41.6</v>
      </c>
      <c r="G63" s="243" t="e">
        <f t="shared" si="4"/>
        <v>#DIV/0!</v>
      </c>
      <c r="I63" s="16"/>
      <c r="L63" s="38"/>
      <c r="M63" s="38"/>
      <c r="N63" s="38"/>
      <c r="O63" s="38"/>
      <c r="P63" s="38"/>
    </row>
    <row r="64" spans="1:16" s="25" customFormat="1" ht="24" customHeight="1">
      <c r="A64" s="97" t="s">
        <v>643</v>
      </c>
      <c r="B64" s="203"/>
      <c r="C64" s="203"/>
      <c r="D64" s="126"/>
      <c r="E64" s="98">
        <v>88.9</v>
      </c>
      <c r="F64" s="126">
        <f t="shared" si="3"/>
        <v>88.9</v>
      </c>
      <c r="G64" s="243" t="e">
        <f t="shared" si="4"/>
        <v>#DIV/0!</v>
      </c>
      <c r="I64" s="16"/>
      <c r="L64" s="38"/>
      <c r="M64" s="38"/>
      <c r="N64" s="38"/>
      <c r="O64" s="38"/>
      <c r="P64" s="38"/>
    </row>
    <row r="65" spans="1:16" s="25" customFormat="1" ht="23.25" customHeight="1">
      <c r="A65" s="97" t="s">
        <v>644</v>
      </c>
      <c r="B65" s="203"/>
      <c r="C65" s="203"/>
      <c r="D65" s="126"/>
      <c r="E65" s="98">
        <v>75.3</v>
      </c>
      <c r="F65" s="126">
        <f t="shared" si="3"/>
        <v>75.3</v>
      </c>
      <c r="G65" s="243" t="e">
        <f t="shared" si="4"/>
        <v>#DIV/0!</v>
      </c>
      <c r="I65" s="16"/>
      <c r="L65" s="38"/>
      <c r="M65" s="38"/>
      <c r="N65" s="38"/>
      <c r="O65" s="38"/>
      <c r="P65" s="38"/>
    </row>
    <row r="66" spans="1:16" s="25" customFormat="1" ht="31.5" customHeight="1">
      <c r="A66" s="97" t="s">
        <v>654</v>
      </c>
      <c r="B66" s="203"/>
      <c r="C66" s="203"/>
      <c r="D66" s="126"/>
      <c r="E66" s="98">
        <v>170.4</v>
      </c>
      <c r="F66" s="126">
        <f t="shared" si="3"/>
        <v>170.4</v>
      </c>
      <c r="G66" s="243" t="e">
        <f t="shared" si="4"/>
        <v>#DIV/0!</v>
      </c>
      <c r="I66" s="16"/>
      <c r="L66" s="38"/>
      <c r="M66" s="38"/>
      <c r="N66" s="38"/>
      <c r="O66" s="38"/>
      <c r="P66" s="38"/>
    </row>
    <row r="67" spans="1:16" s="50" customFormat="1" ht="40.5" customHeight="1">
      <c r="A67" s="155" t="s">
        <v>7</v>
      </c>
      <c r="B67" s="206">
        <v>4030</v>
      </c>
      <c r="C67" s="200">
        <f>SUM(C68:C265)</f>
        <v>2031.1000000000004</v>
      </c>
      <c r="D67" s="200">
        <f t="shared" ref="D67:E67" si="5">SUM(D68:D265)</f>
        <v>0</v>
      </c>
      <c r="E67" s="200">
        <f t="shared" si="5"/>
        <v>2662.7999999999993</v>
      </c>
      <c r="F67" s="157">
        <f t="shared" si="3"/>
        <v>2662.7999999999993</v>
      </c>
      <c r="G67" s="244" t="e">
        <f t="shared" si="4"/>
        <v>#DIV/0!</v>
      </c>
      <c r="H67" s="8"/>
      <c r="I67" s="25"/>
      <c r="J67" s="8"/>
      <c r="K67" s="8"/>
      <c r="L67" s="61"/>
      <c r="M67" s="61"/>
      <c r="N67" s="61"/>
      <c r="O67" s="61"/>
      <c r="P67" s="61"/>
    </row>
    <row r="68" spans="1:16" ht="27.75" customHeight="1">
      <c r="A68" s="97" t="s">
        <v>266</v>
      </c>
      <c r="B68" s="140"/>
      <c r="C68" s="196">
        <v>4.0999999999999996</v>
      </c>
      <c r="D68" s="126"/>
      <c r="E68" s="196"/>
      <c r="F68" s="126">
        <f t="shared" si="3"/>
        <v>0</v>
      </c>
      <c r="G68" s="243" t="e">
        <f t="shared" si="4"/>
        <v>#DIV/0!</v>
      </c>
      <c r="I68" s="25"/>
      <c r="L68" s="36"/>
      <c r="M68" s="36"/>
      <c r="N68" s="36"/>
      <c r="O68" s="36"/>
      <c r="P68" s="36"/>
    </row>
    <row r="69" spans="1:16" ht="24.75" customHeight="1">
      <c r="A69" s="97" t="s">
        <v>267</v>
      </c>
      <c r="B69" s="140"/>
      <c r="C69" s="196">
        <v>2.4</v>
      </c>
      <c r="D69" s="126"/>
      <c r="E69" s="196"/>
      <c r="F69" s="126">
        <f t="shared" si="3"/>
        <v>0</v>
      </c>
      <c r="G69" s="243" t="e">
        <f t="shared" si="4"/>
        <v>#DIV/0!</v>
      </c>
      <c r="I69" s="25"/>
      <c r="L69" s="36"/>
      <c r="M69" s="36"/>
      <c r="N69" s="36"/>
      <c r="O69" s="36"/>
      <c r="P69" s="36"/>
    </row>
    <row r="70" spans="1:16" ht="27" customHeight="1">
      <c r="A70" s="97" t="s">
        <v>268</v>
      </c>
      <c r="B70" s="140"/>
      <c r="C70" s="196">
        <v>7.8</v>
      </c>
      <c r="D70" s="126"/>
      <c r="E70" s="196"/>
      <c r="F70" s="126">
        <f t="shared" si="3"/>
        <v>0</v>
      </c>
      <c r="G70" s="243" t="e">
        <f t="shared" si="4"/>
        <v>#DIV/0!</v>
      </c>
      <c r="I70" s="25"/>
      <c r="L70" s="36"/>
      <c r="M70" s="36"/>
      <c r="N70" s="36"/>
      <c r="O70" s="36"/>
      <c r="P70" s="36"/>
    </row>
    <row r="71" spans="1:16" ht="21.75" customHeight="1">
      <c r="A71" s="97" t="s">
        <v>269</v>
      </c>
      <c r="B71" s="140"/>
      <c r="C71" s="98">
        <v>3.6</v>
      </c>
      <c r="D71" s="126"/>
      <c r="E71" s="126"/>
      <c r="F71" s="126">
        <f t="shared" si="3"/>
        <v>0</v>
      </c>
      <c r="G71" s="243" t="e">
        <f t="shared" si="4"/>
        <v>#DIV/0!</v>
      </c>
      <c r="I71" s="25"/>
      <c r="L71" s="36"/>
      <c r="M71" s="36"/>
      <c r="N71" s="36"/>
      <c r="O71" s="36"/>
      <c r="P71" s="36"/>
    </row>
    <row r="72" spans="1:16" ht="21.75" customHeight="1">
      <c r="A72" s="97" t="s">
        <v>270</v>
      </c>
      <c r="B72" s="140"/>
      <c r="C72" s="196">
        <v>2.1</v>
      </c>
      <c r="D72" s="126"/>
      <c r="E72" s="196"/>
      <c r="F72" s="126">
        <f t="shared" ref="F72:F135" si="6">E72-D72</f>
        <v>0</v>
      </c>
      <c r="G72" s="243" t="e">
        <f t="shared" ref="G72:G135" si="7">(E72/D72)*100</f>
        <v>#DIV/0!</v>
      </c>
      <c r="I72" s="25"/>
      <c r="L72" s="36"/>
      <c r="M72" s="36"/>
      <c r="N72" s="36"/>
      <c r="O72" s="36"/>
      <c r="P72" s="36"/>
    </row>
    <row r="73" spans="1:16" ht="21.75" customHeight="1">
      <c r="A73" s="97" t="s">
        <v>271</v>
      </c>
      <c r="B73" s="140"/>
      <c r="C73" s="196">
        <v>6.4</v>
      </c>
      <c r="D73" s="126"/>
      <c r="E73" s="196"/>
      <c r="F73" s="126">
        <f t="shared" si="6"/>
        <v>0</v>
      </c>
      <c r="G73" s="243" t="e">
        <f t="shared" si="7"/>
        <v>#DIV/0!</v>
      </c>
      <c r="I73" s="25"/>
      <c r="L73" s="36"/>
      <c r="M73" s="36"/>
      <c r="N73" s="36"/>
      <c r="O73" s="36"/>
      <c r="P73" s="36"/>
    </row>
    <row r="74" spans="1:16" ht="21.75" customHeight="1">
      <c r="A74" s="97" t="s">
        <v>272</v>
      </c>
      <c r="B74" s="140"/>
      <c r="C74" s="196">
        <v>1.7</v>
      </c>
      <c r="D74" s="126"/>
      <c r="E74" s="196"/>
      <c r="F74" s="126">
        <f t="shared" si="6"/>
        <v>0</v>
      </c>
      <c r="G74" s="243" t="e">
        <f t="shared" si="7"/>
        <v>#DIV/0!</v>
      </c>
      <c r="I74" s="25"/>
      <c r="L74" s="36"/>
      <c r="M74" s="36"/>
      <c r="N74" s="36"/>
      <c r="O74" s="36"/>
      <c r="P74" s="36"/>
    </row>
    <row r="75" spans="1:16" ht="21.75" customHeight="1">
      <c r="A75" s="97" t="s">
        <v>273</v>
      </c>
      <c r="B75" s="140"/>
      <c r="C75" s="98">
        <v>15.2</v>
      </c>
      <c r="D75" s="126"/>
      <c r="E75" s="98"/>
      <c r="F75" s="126">
        <f t="shared" si="6"/>
        <v>0</v>
      </c>
      <c r="G75" s="243" t="e">
        <f t="shared" si="7"/>
        <v>#DIV/0!</v>
      </c>
      <c r="I75" s="25"/>
      <c r="L75" s="36"/>
      <c r="M75" s="36"/>
      <c r="N75" s="36"/>
      <c r="O75" s="36"/>
      <c r="P75" s="36"/>
    </row>
    <row r="76" spans="1:16" ht="21.75" customHeight="1">
      <c r="A76" s="97" t="s">
        <v>274</v>
      </c>
      <c r="B76" s="140"/>
      <c r="C76" s="98">
        <v>1.8</v>
      </c>
      <c r="D76" s="126"/>
      <c r="E76" s="98"/>
      <c r="F76" s="126">
        <f t="shared" si="6"/>
        <v>0</v>
      </c>
      <c r="G76" s="243" t="e">
        <f t="shared" si="7"/>
        <v>#DIV/0!</v>
      </c>
      <c r="I76" s="25"/>
      <c r="L76" s="36"/>
      <c r="M76" s="36"/>
      <c r="N76" s="36"/>
      <c r="O76" s="36"/>
      <c r="P76" s="36"/>
    </row>
    <row r="77" spans="1:16" ht="21.75" customHeight="1">
      <c r="A77" s="97" t="s">
        <v>275</v>
      </c>
      <c r="B77" s="140"/>
      <c r="C77" s="98">
        <v>0.3</v>
      </c>
      <c r="D77" s="126"/>
      <c r="E77" s="98"/>
      <c r="F77" s="126">
        <f t="shared" si="6"/>
        <v>0</v>
      </c>
      <c r="G77" s="243" t="e">
        <f t="shared" si="7"/>
        <v>#DIV/0!</v>
      </c>
      <c r="I77" s="25"/>
      <c r="L77" s="36"/>
      <c r="M77" s="36"/>
      <c r="N77" s="36"/>
      <c r="O77" s="36"/>
      <c r="P77" s="36"/>
    </row>
    <row r="78" spans="1:16" ht="24.75" customHeight="1">
      <c r="A78" s="97" t="s">
        <v>276</v>
      </c>
      <c r="B78" s="140"/>
      <c r="C78" s="98">
        <v>4.0999999999999996</v>
      </c>
      <c r="D78" s="126"/>
      <c r="E78" s="98"/>
      <c r="F78" s="126">
        <f t="shared" si="6"/>
        <v>0</v>
      </c>
      <c r="G78" s="243" t="e">
        <f t="shared" si="7"/>
        <v>#DIV/0!</v>
      </c>
      <c r="I78" s="25"/>
      <c r="L78" s="36"/>
      <c r="M78" s="36"/>
      <c r="N78" s="36"/>
      <c r="O78" s="36"/>
      <c r="P78" s="36"/>
    </row>
    <row r="79" spans="1:16" ht="25.5" customHeight="1">
      <c r="A79" s="97" t="s">
        <v>277</v>
      </c>
      <c r="B79" s="140"/>
      <c r="C79" s="98">
        <v>0.6</v>
      </c>
      <c r="D79" s="126"/>
      <c r="E79" s="98"/>
      <c r="F79" s="126">
        <f t="shared" si="6"/>
        <v>0</v>
      </c>
      <c r="G79" s="243" t="e">
        <f t="shared" si="7"/>
        <v>#DIV/0!</v>
      </c>
      <c r="I79" s="25"/>
      <c r="L79" s="36"/>
      <c r="M79" s="36"/>
      <c r="N79" s="36"/>
      <c r="O79" s="36"/>
      <c r="P79" s="36"/>
    </row>
    <row r="80" spans="1:16" ht="26.25" customHeight="1">
      <c r="A80" s="97" t="s">
        <v>278</v>
      </c>
      <c r="B80" s="140"/>
      <c r="C80" s="98">
        <v>0.3</v>
      </c>
      <c r="D80" s="126"/>
      <c r="E80" s="98"/>
      <c r="F80" s="126">
        <f t="shared" si="6"/>
        <v>0</v>
      </c>
      <c r="G80" s="243" t="e">
        <f t="shared" si="7"/>
        <v>#DIV/0!</v>
      </c>
      <c r="I80" s="25"/>
      <c r="L80" s="36"/>
      <c r="M80" s="36"/>
      <c r="N80" s="36"/>
      <c r="O80" s="36"/>
      <c r="P80" s="36"/>
    </row>
    <row r="81" spans="1:16" ht="24.75" customHeight="1">
      <c r="A81" s="97" t="s">
        <v>279</v>
      </c>
      <c r="B81" s="140"/>
      <c r="C81" s="98">
        <v>0.4</v>
      </c>
      <c r="D81" s="126"/>
      <c r="E81" s="98"/>
      <c r="F81" s="126">
        <f t="shared" si="6"/>
        <v>0</v>
      </c>
      <c r="G81" s="243" t="e">
        <f t="shared" si="7"/>
        <v>#DIV/0!</v>
      </c>
      <c r="I81" s="25"/>
      <c r="L81" s="36"/>
      <c r="M81" s="36"/>
      <c r="N81" s="36"/>
      <c r="O81" s="36"/>
      <c r="P81" s="36"/>
    </row>
    <row r="82" spans="1:16" ht="26.25" customHeight="1">
      <c r="A82" s="97" t="s">
        <v>280</v>
      </c>
      <c r="B82" s="140"/>
      <c r="C82" s="98">
        <v>0.7</v>
      </c>
      <c r="D82" s="126"/>
      <c r="E82" s="98"/>
      <c r="F82" s="126">
        <f t="shared" si="6"/>
        <v>0</v>
      </c>
      <c r="G82" s="243" t="e">
        <f t="shared" si="7"/>
        <v>#DIV/0!</v>
      </c>
      <c r="I82" s="25"/>
      <c r="L82" s="36"/>
      <c r="M82" s="36"/>
      <c r="N82" s="36"/>
      <c r="O82" s="36"/>
      <c r="P82" s="36"/>
    </row>
    <row r="83" spans="1:16" ht="28.5" customHeight="1">
      <c r="A83" s="97" t="s">
        <v>281</v>
      </c>
      <c r="B83" s="140"/>
      <c r="C83" s="98">
        <v>0.7</v>
      </c>
      <c r="D83" s="126"/>
      <c r="E83" s="98"/>
      <c r="F83" s="126">
        <f t="shared" si="6"/>
        <v>0</v>
      </c>
      <c r="G83" s="243" t="e">
        <f t="shared" si="7"/>
        <v>#DIV/0!</v>
      </c>
      <c r="I83" s="25"/>
      <c r="L83" s="36"/>
      <c r="M83" s="36"/>
      <c r="N83" s="36"/>
      <c r="O83" s="36"/>
      <c r="P83" s="36"/>
    </row>
    <row r="84" spans="1:16" ht="44.25" customHeight="1">
      <c r="A84" s="97" t="s">
        <v>282</v>
      </c>
      <c r="B84" s="140"/>
      <c r="C84" s="98">
        <v>1</v>
      </c>
      <c r="D84" s="126"/>
      <c r="E84" s="98"/>
      <c r="F84" s="126">
        <f t="shared" si="6"/>
        <v>0</v>
      </c>
      <c r="G84" s="243" t="e">
        <f t="shared" si="7"/>
        <v>#DIV/0!</v>
      </c>
      <c r="I84" s="25"/>
      <c r="L84" s="36"/>
      <c r="M84" s="36"/>
      <c r="N84" s="36"/>
      <c r="O84" s="36"/>
      <c r="P84" s="36"/>
    </row>
    <row r="85" spans="1:16" ht="24.75" customHeight="1">
      <c r="A85" s="97" t="s">
        <v>283</v>
      </c>
      <c r="B85" s="140"/>
      <c r="C85" s="98">
        <v>0.3</v>
      </c>
      <c r="D85" s="126"/>
      <c r="E85" s="98"/>
      <c r="F85" s="126">
        <f t="shared" si="6"/>
        <v>0</v>
      </c>
      <c r="G85" s="243" t="e">
        <f t="shared" si="7"/>
        <v>#DIV/0!</v>
      </c>
      <c r="I85" s="25"/>
      <c r="L85" s="36"/>
      <c r="M85" s="36"/>
      <c r="N85" s="36"/>
      <c r="O85" s="36"/>
      <c r="P85" s="36"/>
    </row>
    <row r="86" spans="1:16" ht="26.25" customHeight="1">
      <c r="A86" s="97" t="s">
        <v>284</v>
      </c>
      <c r="B86" s="140"/>
      <c r="C86" s="98">
        <v>2</v>
      </c>
      <c r="D86" s="126"/>
      <c r="E86" s="98"/>
      <c r="F86" s="126">
        <f t="shared" si="6"/>
        <v>0</v>
      </c>
      <c r="G86" s="243" t="e">
        <f t="shared" si="7"/>
        <v>#DIV/0!</v>
      </c>
      <c r="I86" s="25"/>
      <c r="L86" s="36"/>
      <c r="M86" s="36"/>
      <c r="N86" s="36"/>
      <c r="O86" s="36"/>
      <c r="P86" s="36"/>
    </row>
    <row r="87" spans="1:16" ht="26.25" customHeight="1">
      <c r="A87" s="97" t="s">
        <v>285</v>
      </c>
      <c r="B87" s="140"/>
      <c r="C87" s="98">
        <v>0.8</v>
      </c>
      <c r="D87" s="126"/>
      <c r="E87" s="98"/>
      <c r="F87" s="126">
        <f t="shared" si="6"/>
        <v>0</v>
      </c>
      <c r="G87" s="243" t="e">
        <f t="shared" si="7"/>
        <v>#DIV/0!</v>
      </c>
      <c r="I87" s="25"/>
      <c r="L87" s="36"/>
      <c r="M87" s="36"/>
      <c r="N87" s="36"/>
      <c r="O87" s="36"/>
      <c r="P87" s="36"/>
    </row>
    <row r="88" spans="1:16" ht="24.75" customHeight="1">
      <c r="A88" s="97" t="s">
        <v>286</v>
      </c>
      <c r="B88" s="140"/>
      <c r="C88" s="98">
        <v>3</v>
      </c>
      <c r="D88" s="126"/>
      <c r="E88" s="98"/>
      <c r="F88" s="126">
        <f t="shared" si="6"/>
        <v>0</v>
      </c>
      <c r="G88" s="243" t="e">
        <f t="shared" si="7"/>
        <v>#DIV/0!</v>
      </c>
      <c r="I88" s="25"/>
      <c r="L88" s="36"/>
      <c r="M88" s="36"/>
      <c r="N88" s="36"/>
      <c r="O88" s="36"/>
      <c r="P88" s="36"/>
    </row>
    <row r="89" spans="1:16" ht="27" customHeight="1">
      <c r="A89" s="97" t="s">
        <v>287</v>
      </c>
      <c r="B89" s="140"/>
      <c r="C89" s="98">
        <v>3.5</v>
      </c>
      <c r="D89" s="126"/>
      <c r="E89" s="98"/>
      <c r="F89" s="126">
        <f t="shared" si="6"/>
        <v>0</v>
      </c>
      <c r="G89" s="243" t="e">
        <f t="shared" si="7"/>
        <v>#DIV/0!</v>
      </c>
      <c r="I89" s="25"/>
      <c r="L89" s="36"/>
      <c r="M89" s="36"/>
      <c r="N89" s="36"/>
      <c r="O89" s="36"/>
      <c r="P89" s="36"/>
    </row>
    <row r="90" spans="1:16" ht="24" customHeight="1">
      <c r="A90" s="97" t="s">
        <v>288</v>
      </c>
      <c r="B90" s="140"/>
      <c r="C90" s="98">
        <v>7.5</v>
      </c>
      <c r="D90" s="126"/>
      <c r="E90" s="98"/>
      <c r="F90" s="126">
        <f t="shared" si="6"/>
        <v>0</v>
      </c>
      <c r="G90" s="243" t="e">
        <f t="shared" si="7"/>
        <v>#DIV/0!</v>
      </c>
      <c r="I90" s="25"/>
      <c r="L90" s="36"/>
      <c r="M90" s="36"/>
      <c r="N90" s="36"/>
      <c r="O90" s="36"/>
      <c r="P90" s="36"/>
    </row>
    <row r="91" spans="1:16" ht="24" customHeight="1">
      <c r="A91" s="97" t="s">
        <v>289</v>
      </c>
      <c r="B91" s="140"/>
      <c r="C91" s="98">
        <v>15.5</v>
      </c>
      <c r="D91" s="126"/>
      <c r="E91" s="98"/>
      <c r="F91" s="126">
        <f t="shared" si="6"/>
        <v>0</v>
      </c>
      <c r="G91" s="243" t="e">
        <f t="shared" si="7"/>
        <v>#DIV/0!</v>
      </c>
      <c r="I91" s="25"/>
      <c r="L91" s="36"/>
      <c r="M91" s="36"/>
      <c r="N91" s="36"/>
      <c r="O91" s="36"/>
      <c r="P91" s="36"/>
    </row>
    <row r="92" spans="1:16" ht="24.75" customHeight="1">
      <c r="A92" s="97" t="s">
        <v>293</v>
      </c>
      <c r="B92" s="140"/>
      <c r="C92" s="98">
        <v>0.6</v>
      </c>
      <c r="D92" s="126"/>
      <c r="E92" s="98"/>
      <c r="F92" s="126">
        <f t="shared" si="6"/>
        <v>0</v>
      </c>
      <c r="G92" s="243" t="e">
        <f t="shared" si="7"/>
        <v>#DIV/0!</v>
      </c>
      <c r="I92" s="25"/>
      <c r="L92" s="36"/>
      <c r="M92" s="36"/>
      <c r="N92" s="36"/>
      <c r="O92" s="36"/>
      <c r="P92" s="36"/>
    </row>
    <row r="93" spans="1:16" ht="26.25" customHeight="1">
      <c r="A93" s="97" t="s">
        <v>291</v>
      </c>
      <c r="B93" s="140"/>
      <c r="C93" s="98">
        <v>0.2</v>
      </c>
      <c r="D93" s="126"/>
      <c r="E93" s="98"/>
      <c r="F93" s="126">
        <f t="shared" si="6"/>
        <v>0</v>
      </c>
      <c r="G93" s="243" t="e">
        <f t="shared" si="7"/>
        <v>#DIV/0!</v>
      </c>
      <c r="I93" s="25"/>
      <c r="L93" s="36"/>
      <c r="M93" s="36"/>
      <c r="N93" s="36"/>
      <c r="O93" s="36"/>
      <c r="P93" s="36"/>
    </row>
    <row r="94" spans="1:16" ht="26.25" customHeight="1">
      <c r="A94" s="97" t="s">
        <v>310</v>
      </c>
      <c r="B94" s="140"/>
      <c r="C94" s="98">
        <v>66.7</v>
      </c>
      <c r="D94" s="126"/>
      <c r="E94" s="98"/>
      <c r="F94" s="126">
        <f t="shared" si="6"/>
        <v>0</v>
      </c>
      <c r="G94" s="243" t="e">
        <f t="shared" si="7"/>
        <v>#DIV/0!</v>
      </c>
      <c r="I94" s="25"/>
      <c r="L94" s="36"/>
      <c r="M94" s="36"/>
      <c r="N94" s="36"/>
      <c r="O94" s="36"/>
      <c r="P94" s="36"/>
    </row>
    <row r="95" spans="1:16" ht="26.25" customHeight="1">
      <c r="A95" s="97" t="s">
        <v>298</v>
      </c>
      <c r="B95" s="140"/>
      <c r="C95" s="98">
        <v>5.2</v>
      </c>
      <c r="D95" s="126"/>
      <c r="E95" s="98"/>
      <c r="F95" s="126">
        <f t="shared" si="6"/>
        <v>0</v>
      </c>
      <c r="G95" s="243" t="e">
        <f t="shared" si="7"/>
        <v>#DIV/0!</v>
      </c>
      <c r="I95" s="25"/>
      <c r="L95" s="36"/>
      <c r="M95" s="36"/>
      <c r="N95" s="36"/>
      <c r="O95" s="36"/>
      <c r="P95" s="36"/>
    </row>
    <row r="96" spans="1:16" ht="45" customHeight="1">
      <c r="A96" s="97" t="s">
        <v>301</v>
      </c>
      <c r="B96" s="140"/>
      <c r="C96" s="98">
        <v>37.4</v>
      </c>
      <c r="D96" s="126"/>
      <c r="E96" s="98"/>
      <c r="F96" s="126">
        <f t="shared" si="6"/>
        <v>0</v>
      </c>
      <c r="G96" s="243" t="e">
        <f t="shared" si="7"/>
        <v>#DIV/0!</v>
      </c>
      <c r="I96" s="25"/>
      <c r="L96" s="36"/>
      <c r="M96" s="36"/>
      <c r="N96" s="36"/>
      <c r="O96" s="36"/>
      <c r="P96" s="36"/>
    </row>
    <row r="97" spans="1:16" ht="26.25" customHeight="1">
      <c r="A97" s="97" t="s">
        <v>302</v>
      </c>
      <c r="B97" s="140"/>
      <c r="C97" s="98">
        <v>0.2</v>
      </c>
      <c r="D97" s="126"/>
      <c r="E97" s="98"/>
      <c r="F97" s="126">
        <f t="shared" si="6"/>
        <v>0</v>
      </c>
      <c r="G97" s="243" t="e">
        <f t="shared" si="7"/>
        <v>#DIV/0!</v>
      </c>
      <c r="I97" s="25"/>
      <c r="L97" s="36"/>
      <c r="M97" s="36"/>
      <c r="N97" s="36"/>
      <c r="O97" s="36"/>
      <c r="P97" s="36"/>
    </row>
    <row r="98" spans="1:16" ht="31.5" customHeight="1">
      <c r="A98" s="97" t="s">
        <v>303</v>
      </c>
      <c r="B98" s="140"/>
      <c r="C98" s="98">
        <v>2</v>
      </c>
      <c r="D98" s="126"/>
      <c r="E98" s="98"/>
      <c r="F98" s="126">
        <f t="shared" si="6"/>
        <v>0</v>
      </c>
      <c r="G98" s="243" t="e">
        <f t="shared" si="7"/>
        <v>#DIV/0!</v>
      </c>
      <c r="I98" s="25"/>
      <c r="L98" s="36"/>
      <c r="M98" s="36"/>
      <c r="N98" s="36"/>
      <c r="O98" s="36"/>
      <c r="P98" s="36"/>
    </row>
    <row r="99" spans="1:16" ht="41.25" customHeight="1">
      <c r="A99" s="97" t="s">
        <v>304</v>
      </c>
      <c r="B99" s="140"/>
      <c r="C99" s="98">
        <v>3.7</v>
      </c>
      <c r="D99" s="126"/>
      <c r="E99" s="98"/>
      <c r="F99" s="126">
        <f t="shared" si="6"/>
        <v>0</v>
      </c>
      <c r="G99" s="243" t="e">
        <f t="shared" si="7"/>
        <v>#DIV/0!</v>
      </c>
      <c r="I99" s="25"/>
      <c r="L99" s="36"/>
      <c r="M99" s="36"/>
      <c r="N99" s="36"/>
      <c r="O99" s="36"/>
      <c r="P99" s="36"/>
    </row>
    <row r="100" spans="1:16" ht="26.25" customHeight="1">
      <c r="A100" s="97" t="s">
        <v>305</v>
      </c>
      <c r="B100" s="140"/>
      <c r="C100" s="98">
        <v>0.4</v>
      </c>
      <c r="D100" s="126"/>
      <c r="E100" s="98"/>
      <c r="F100" s="126">
        <f t="shared" si="6"/>
        <v>0</v>
      </c>
      <c r="G100" s="243" t="e">
        <f t="shared" si="7"/>
        <v>#DIV/0!</v>
      </c>
      <c r="I100" s="25"/>
      <c r="L100" s="36"/>
      <c r="M100" s="36"/>
      <c r="N100" s="36"/>
      <c r="O100" s="36"/>
      <c r="P100" s="36"/>
    </row>
    <row r="101" spans="1:16" ht="26.25" customHeight="1">
      <c r="A101" s="97" t="s">
        <v>306</v>
      </c>
      <c r="B101" s="140"/>
      <c r="C101" s="98">
        <v>1.8</v>
      </c>
      <c r="D101" s="126"/>
      <c r="E101" s="98"/>
      <c r="F101" s="126">
        <f t="shared" si="6"/>
        <v>0</v>
      </c>
      <c r="G101" s="243" t="e">
        <f t="shared" si="7"/>
        <v>#DIV/0!</v>
      </c>
      <c r="I101" s="25"/>
      <c r="L101" s="36"/>
      <c r="M101" s="36"/>
      <c r="N101" s="36"/>
      <c r="O101" s="36"/>
      <c r="P101" s="36"/>
    </row>
    <row r="102" spans="1:16" ht="26.25" customHeight="1">
      <c r="A102" s="97" t="s">
        <v>307</v>
      </c>
      <c r="B102" s="140"/>
      <c r="C102" s="98">
        <v>2.6</v>
      </c>
      <c r="D102" s="126"/>
      <c r="E102" s="98"/>
      <c r="F102" s="126">
        <f t="shared" si="6"/>
        <v>0</v>
      </c>
      <c r="G102" s="243" t="e">
        <f t="shared" si="7"/>
        <v>#DIV/0!</v>
      </c>
      <c r="I102" s="25"/>
      <c r="L102" s="36"/>
      <c r="M102" s="36"/>
      <c r="N102" s="36"/>
      <c r="O102" s="36"/>
      <c r="P102" s="36"/>
    </row>
    <row r="103" spans="1:16" ht="26.25" customHeight="1">
      <c r="A103" s="97" t="s">
        <v>308</v>
      </c>
      <c r="B103" s="140"/>
      <c r="C103" s="98">
        <v>1.6</v>
      </c>
      <c r="D103" s="126"/>
      <c r="E103" s="98"/>
      <c r="F103" s="126">
        <f t="shared" si="6"/>
        <v>0</v>
      </c>
      <c r="G103" s="243" t="e">
        <f t="shared" si="7"/>
        <v>#DIV/0!</v>
      </c>
      <c r="I103" s="25"/>
      <c r="L103" s="36"/>
      <c r="M103" s="36"/>
      <c r="N103" s="36"/>
      <c r="O103" s="36"/>
      <c r="P103" s="36"/>
    </row>
    <row r="104" spans="1:16" ht="26.25" customHeight="1">
      <c r="A104" s="97" t="s">
        <v>309</v>
      </c>
      <c r="B104" s="140"/>
      <c r="C104" s="98">
        <v>2.1</v>
      </c>
      <c r="D104" s="126"/>
      <c r="E104" s="98"/>
      <c r="F104" s="126">
        <f t="shared" si="6"/>
        <v>0</v>
      </c>
      <c r="G104" s="243" t="e">
        <f t="shared" si="7"/>
        <v>#DIV/0!</v>
      </c>
      <c r="I104" s="25"/>
      <c r="L104" s="36"/>
      <c r="M104" s="36"/>
      <c r="N104" s="36"/>
      <c r="O104" s="36"/>
      <c r="P104" s="36"/>
    </row>
    <row r="105" spans="1:16" ht="26.25" customHeight="1">
      <c r="A105" s="97" t="s">
        <v>314</v>
      </c>
      <c r="B105" s="140"/>
      <c r="C105" s="98">
        <v>7.5</v>
      </c>
      <c r="D105" s="126"/>
      <c r="E105" s="98"/>
      <c r="F105" s="126">
        <f t="shared" si="6"/>
        <v>0</v>
      </c>
      <c r="G105" s="243" t="e">
        <f t="shared" si="7"/>
        <v>#DIV/0!</v>
      </c>
      <c r="I105" s="25"/>
      <c r="L105" s="36"/>
      <c r="M105" s="36"/>
      <c r="N105" s="36"/>
      <c r="O105" s="36"/>
      <c r="P105" s="36"/>
    </row>
    <row r="106" spans="1:16" ht="26.25" customHeight="1">
      <c r="A106" s="97" t="s">
        <v>315</v>
      </c>
      <c r="B106" s="140"/>
      <c r="C106" s="98">
        <v>3.5</v>
      </c>
      <c r="D106" s="126"/>
      <c r="E106" s="98"/>
      <c r="F106" s="126">
        <f t="shared" si="6"/>
        <v>0</v>
      </c>
      <c r="G106" s="243" t="e">
        <f t="shared" si="7"/>
        <v>#DIV/0!</v>
      </c>
      <c r="I106" s="25"/>
      <c r="L106" s="36"/>
      <c r="M106" s="36"/>
      <c r="N106" s="36"/>
      <c r="O106" s="36"/>
      <c r="P106" s="36"/>
    </row>
    <row r="107" spans="1:16" ht="26.25" customHeight="1">
      <c r="A107" s="97" t="s">
        <v>316</v>
      </c>
      <c r="B107" s="140"/>
      <c r="C107" s="98">
        <v>7.8</v>
      </c>
      <c r="D107" s="126"/>
      <c r="E107" s="98"/>
      <c r="F107" s="126">
        <f t="shared" si="6"/>
        <v>0</v>
      </c>
      <c r="G107" s="243" t="e">
        <f t="shared" si="7"/>
        <v>#DIV/0!</v>
      </c>
      <c r="I107" s="25"/>
      <c r="L107" s="36"/>
      <c r="M107" s="36"/>
      <c r="N107" s="36"/>
      <c r="O107" s="36"/>
      <c r="P107" s="36"/>
    </row>
    <row r="108" spans="1:16" ht="26.25" customHeight="1">
      <c r="A108" s="97" t="s">
        <v>317</v>
      </c>
      <c r="B108" s="140"/>
      <c r="C108" s="98">
        <v>2.4</v>
      </c>
      <c r="D108" s="126"/>
      <c r="E108" s="98"/>
      <c r="F108" s="126">
        <f t="shared" si="6"/>
        <v>0</v>
      </c>
      <c r="G108" s="243" t="e">
        <f t="shared" si="7"/>
        <v>#DIV/0!</v>
      </c>
      <c r="I108" s="25"/>
      <c r="L108" s="36"/>
      <c r="M108" s="36"/>
      <c r="N108" s="36"/>
      <c r="O108" s="36"/>
      <c r="P108" s="36"/>
    </row>
    <row r="109" spans="1:16" ht="26.25" customHeight="1">
      <c r="A109" s="97" t="s">
        <v>318</v>
      </c>
      <c r="B109" s="140"/>
      <c r="C109" s="98">
        <v>1.4</v>
      </c>
      <c r="D109" s="126"/>
      <c r="E109" s="98"/>
      <c r="F109" s="126">
        <f t="shared" si="6"/>
        <v>0</v>
      </c>
      <c r="G109" s="243" t="e">
        <f t="shared" si="7"/>
        <v>#DIV/0!</v>
      </c>
      <c r="I109" s="25"/>
      <c r="L109" s="36"/>
      <c r="M109" s="36"/>
      <c r="N109" s="36"/>
      <c r="O109" s="36"/>
      <c r="P109" s="36"/>
    </row>
    <row r="110" spans="1:16" ht="26.25" customHeight="1">
      <c r="A110" s="97" t="s">
        <v>319</v>
      </c>
      <c r="B110" s="140"/>
      <c r="C110" s="98">
        <v>13.3</v>
      </c>
      <c r="D110" s="126"/>
      <c r="E110" s="98"/>
      <c r="F110" s="126">
        <f t="shared" si="6"/>
        <v>0</v>
      </c>
      <c r="G110" s="243" t="e">
        <f t="shared" si="7"/>
        <v>#DIV/0!</v>
      </c>
      <c r="I110" s="25"/>
      <c r="L110" s="36"/>
      <c r="M110" s="36"/>
      <c r="N110" s="36"/>
      <c r="O110" s="36"/>
      <c r="P110" s="36"/>
    </row>
    <row r="111" spans="1:16" ht="26.25" customHeight="1">
      <c r="A111" s="97" t="s">
        <v>320</v>
      </c>
      <c r="B111" s="140"/>
      <c r="C111" s="98">
        <v>0.1</v>
      </c>
      <c r="D111" s="126"/>
      <c r="E111" s="98"/>
      <c r="F111" s="126">
        <f t="shared" si="6"/>
        <v>0</v>
      </c>
      <c r="G111" s="243" t="e">
        <f t="shared" si="7"/>
        <v>#DIV/0!</v>
      </c>
      <c r="I111" s="25"/>
      <c r="L111" s="36"/>
      <c r="M111" s="36"/>
      <c r="N111" s="36"/>
      <c r="O111" s="36"/>
      <c r="P111" s="36"/>
    </row>
    <row r="112" spans="1:16" ht="26.25" customHeight="1">
      <c r="A112" s="97" t="s">
        <v>321</v>
      </c>
      <c r="B112" s="140"/>
      <c r="C112" s="98">
        <v>41.2</v>
      </c>
      <c r="D112" s="126"/>
      <c r="E112" s="98"/>
      <c r="F112" s="126">
        <f t="shared" si="6"/>
        <v>0</v>
      </c>
      <c r="G112" s="243" t="e">
        <f t="shared" si="7"/>
        <v>#DIV/0!</v>
      </c>
      <c r="I112" s="25"/>
      <c r="L112" s="36"/>
      <c r="M112" s="36"/>
      <c r="N112" s="36"/>
      <c r="O112" s="36"/>
      <c r="P112" s="36"/>
    </row>
    <row r="113" spans="1:16" ht="26.25" customHeight="1">
      <c r="A113" s="97" t="s">
        <v>322</v>
      </c>
      <c r="B113" s="140"/>
      <c r="C113" s="98">
        <v>31.8</v>
      </c>
      <c r="D113" s="126"/>
      <c r="E113" s="98"/>
      <c r="F113" s="126">
        <f t="shared" si="6"/>
        <v>0</v>
      </c>
      <c r="G113" s="243" t="e">
        <f t="shared" si="7"/>
        <v>#DIV/0!</v>
      </c>
      <c r="I113" s="25"/>
      <c r="L113" s="36"/>
      <c r="M113" s="36"/>
      <c r="N113" s="36"/>
      <c r="O113" s="36"/>
      <c r="P113" s="36"/>
    </row>
    <row r="114" spans="1:16" ht="25.5" customHeight="1">
      <c r="A114" s="97" t="s">
        <v>323</v>
      </c>
      <c r="B114" s="140"/>
      <c r="C114" s="98">
        <v>24.4</v>
      </c>
      <c r="D114" s="126"/>
      <c r="E114" s="98"/>
      <c r="F114" s="98">
        <f t="shared" si="6"/>
        <v>0</v>
      </c>
      <c r="G114" s="243" t="e">
        <f t="shared" si="7"/>
        <v>#DIV/0!</v>
      </c>
      <c r="I114" s="25"/>
      <c r="L114" s="36"/>
      <c r="M114" s="36"/>
      <c r="N114" s="36"/>
      <c r="O114" s="36"/>
      <c r="P114" s="36"/>
    </row>
    <row r="115" spans="1:16" ht="25.5" customHeight="1">
      <c r="A115" s="97" t="s">
        <v>335</v>
      </c>
      <c r="B115" s="97"/>
      <c r="C115" s="97"/>
      <c r="D115" s="126"/>
      <c r="E115" s="196">
        <v>119.6</v>
      </c>
      <c r="F115" s="98">
        <f t="shared" si="6"/>
        <v>119.6</v>
      </c>
      <c r="G115" s="243" t="e">
        <f t="shared" si="7"/>
        <v>#DIV/0!</v>
      </c>
      <c r="I115" s="25"/>
      <c r="L115" s="36"/>
      <c r="M115" s="36"/>
      <c r="N115" s="36"/>
      <c r="O115" s="36"/>
      <c r="P115" s="36"/>
    </row>
    <row r="116" spans="1:16" ht="25.5" customHeight="1">
      <c r="A116" s="97" t="s">
        <v>336</v>
      </c>
      <c r="B116" s="97"/>
      <c r="C116" s="207">
        <v>4.5</v>
      </c>
      <c r="D116" s="126"/>
      <c r="E116" s="196">
        <v>278.3</v>
      </c>
      <c r="F116" s="98">
        <f t="shared" si="6"/>
        <v>278.3</v>
      </c>
      <c r="G116" s="243" t="e">
        <f t="shared" si="7"/>
        <v>#DIV/0!</v>
      </c>
      <c r="I116" s="25"/>
      <c r="L116" s="36"/>
      <c r="M116" s="36"/>
      <c r="N116" s="36"/>
      <c r="O116" s="36"/>
      <c r="P116" s="36"/>
    </row>
    <row r="117" spans="1:16" ht="25.5" customHeight="1">
      <c r="A117" s="97" t="s">
        <v>465</v>
      </c>
      <c r="B117" s="97"/>
      <c r="C117" s="207">
        <v>13.5</v>
      </c>
      <c r="D117" s="126"/>
      <c r="E117" s="196"/>
      <c r="F117" s="98">
        <f t="shared" si="6"/>
        <v>0</v>
      </c>
      <c r="G117" s="243" t="e">
        <f t="shared" si="7"/>
        <v>#DIV/0!</v>
      </c>
      <c r="I117" s="25"/>
      <c r="L117" s="36"/>
      <c r="M117" s="36"/>
      <c r="N117" s="36"/>
      <c r="O117" s="36"/>
      <c r="P117" s="36"/>
    </row>
    <row r="118" spans="1:16" ht="25.5" customHeight="1">
      <c r="A118" s="97" t="s">
        <v>466</v>
      </c>
      <c r="B118" s="97"/>
      <c r="C118" s="207">
        <v>26.1</v>
      </c>
      <c r="D118" s="126"/>
      <c r="E118" s="196"/>
      <c r="F118" s="98">
        <f t="shared" si="6"/>
        <v>0</v>
      </c>
      <c r="G118" s="243" t="e">
        <f t="shared" si="7"/>
        <v>#DIV/0!</v>
      </c>
      <c r="I118" s="25"/>
      <c r="L118" s="36"/>
      <c r="M118" s="36"/>
      <c r="N118" s="36"/>
      <c r="O118" s="36"/>
      <c r="P118" s="36"/>
    </row>
    <row r="119" spans="1:16" ht="25.5" customHeight="1">
      <c r="A119" s="68" t="s">
        <v>467</v>
      </c>
      <c r="B119" s="97"/>
      <c r="C119" s="98">
        <v>154.80000000000001</v>
      </c>
      <c r="D119" s="126"/>
      <c r="E119" s="196"/>
      <c r="F119" s="98">
        <f t="shared" si="6"/>
        <v>0</v>
      </c>
      <c r="G119" s="243" t="e">
        <f t="shared" si="7"/>
        <v>#DIV/0!</v>
      </c>
      <c r="I119" s="25"/>
      <c r="L119" s="36"/>
      <c r="M119" s="36"/>
      <c r="N119" s="36"/>
      <c r="O119" s="36"/>
      <c r="P119" s="36"/>
    </row>
    <row r="120" spans="1:16" ht="25.5" customHeight="1">
      <c r="A120" s="68" t="s">
        <v>468</v>
      </c>
      <c r="B120" s="97"/>
      <c r="C120" s="98">
        <v>99.9</v>
      </c>
      <c r="D120" s="126"/>
      <c r="E120" s="196"/>
      <c r="F120" s="98">
        <f t="shared" si="6"/>
        <v>0</v>
      </c>
      <c r="G120" s="243" t="e">
        <f t="shared" si="7"/>
        <v>#DIV/0!</v>
      </c>
      <c r="I120" s="25"/>
      <c r="L120" s="36"/>
      <c r="M120" s="36"/>
      <c r="N120" s="36"/>
      <c r="O120" s="36"/>
      <c r="P120" s="36"/>
    </row>
    <row r="121" spans="1:16" ht="25.5" customHeight="1">
      <c r="A121" s="97" t="s">
        <v>469</v>
      </c>
      <c r="B121" s="97"/>
      <c r="C121" s="98">
        <v>43</v>
      </c>
      <c r="D121" s="126"/>
      <c r="E121" s="196"/>
      <c r="F121" s="98">
        <f t="shared" si="6"/>
        <v>0</v>
      </c>
      <c r="G121" s="243" t="e">
        <f t="shared" si="7"/>
        <v>#DIV/0!</v>
      </c>
      <c r="I121" s="25"/>
      <c r="L121" s="36"/>
      <c r="M121" s="36"/>
      <c r="N121" s="36"/>
      <c r="O121" s="36"/>
      <c r="P121" s="36"/>
    </row>
    <row r="122" spans="1:16" ht="25.5" customHeight="1">
      <c r="A122" s="97" t="s">
        <v>470</v>
      </c>
      <c r="B122" s="97"/>
      <c r="C122" s="98">
        <v>24.1</v>
      </c>
      <c r="D122" s="126"/>
      <c r="E122" s="196"/>
      <c r="F122" s="98">
        <f t="shared" si="6"/>
        <v>0</v>
      </c>
      <c r="G122" s="243" t="e">
        <f t="shared" si="7"/>
        <v>#DIV/0!</v>
      </c>
      <c r="I122" s="25"/>
      <c r="L122" s="36"/>
      <c r="M122" s="36"/>
      <c r="N122" s="36"/>
      <c r="O122" s="36"/>
      <c r="P122" s="36"/>
    </row>
    <row r="123" spans="1:16" ht="25.5" customHeight="1">
      <c r="A123" s="97" t="s">
        <v>471</v>
      </c>
      <c r="B123" s="97"/>
      <c r="C123" s="98">
        <v>3.9</v>
      </c>
      <c r="D123" s="126"/>
      <c r="E123" s="196"/>
      <c r="F123" s="98">
        <f t="shared" si="6"/>
        <v>0</v>
      </c>
      <c r="G123" s="243" t="e">
        <f t="shared" si="7"/>
        <v>#DIV/0!</v>
      </c>
      <c r="I123" s="25"/>
      <c r="L123" s="36"/>
      <c r="M123" s="36"/>
      <c r="N123" s="36"/>
      <c r="O123" s="36"/>
      <c r="P123" s="36"/>
    </row>
    <row r="124" spans="1:16" ht="25.5" customHeight="1">
      <c r="A124" s="97" t="s">
        <v>472</v>
      </c>
      <c r="B124" s="97"/>
      <c r="C124" s="98">
        <v>30.7</v>
      </c>
      <c r="D124" s="126"/>
      <c r="E124" s="196"/>
      <c r="F124" s="98">
        <f t="shared" si="6"/>
        <v>0</v>
      </c>
      <c r="G124" s="243" t="e">
        <f t="shared" si="7"/>
        <v>#DIV/0!</v>
      </c>
      <c r="I124" s="25"/>
      <c r="L124" s="36"/>
      <c r="M124" s="36"/>
      <c r="N124" s="36"/>
      <c r="O124" s="36"/>
      <c r="P124" s="36"/>
    </row>
    <row r="125" spans="1:16" ht="25.5" customHeight="1">
      <c r="A125" s="97" t="s">
        <v>473</v>
      </c>
      <c r="B125" s="97"/>
      <c r="C125" s="98">
        <v>11.6</v>
      </c>
      <c r="D125" s="126"/>
      <c r="E125" s="196"/>
      <c r="F125" s="98">
        <f t="shared" si="6"/>
        <v>0</v>
      </c>
      <c r="G125" s="243" t="e">
        <f t="shared" si="7"/>
        <v>#DIV/0!</v>
      </c>
      <c r="I125" s="25"/>
      <c r="L125" s="36"/>
      <c r="M125" s="36"/>
      <c r="N125" s="36"/>
      <c r="O125" s="36"/>
      <c r="P125" s="36"/>
    </row>
    <row r="126" spans="1:16" ht="25.5" customHeight="1">
      <c r="A126" s="97" t="s">
        <v>474</v>
      </c>
      <c r="B126" s="97"/>
      <c r="C126" s="196">
        <v>23.6</v>
      </c>
      <c r="D126" s="126"/>
      <c r="E126" s="196"/>
      <c r="F126" s="98">
        <f t="shared" si="6"/>
        <v>0</v>
      </c>
      <c r="G126" s="243" t="e">
        <f t="shared" si="7"/>
        <v>#DIV/0!</v>
      </c>
      <c r="I126" s="25"/>
      <c r="L126" s="36"/>
      <c r="M126" s="36"/>
      <c r="N126" s="36"/>
      <c r="O126" s="36"/>
      <c r="P126" s="36"/>
    </row>
    <row r="127" spans="1:16" ht="25.5" customHeight="1">
      <c r="A127" s="97" t="s">
        <v>475</v>
      </c>
      <c r="B127" s="97"/>
      <c r="C127" s="196">
        <v>23.8</v>
      </c>
      <c r="D127" s="126"/>
      <c r="E127" s="196"/>
      <c r="F127" s="98">
        <f t="shared" si="6"/>
        <v>0</v>
      </c>
      <c r="G127" s="243" t="e">
        <f t="shared" si="7"/>
        <v>#DIV/0!</v>
      </c>
      <c r="I127" s="25"/>
      <c r="L127" s="36"/>
      <c r="M127" s="36"/>
      <c r="N127" s="36"/>
      <c r="O127" s="36"/>
      <c r="P127" s="36"/>
    </row>
    <row r="128" spans="1:16" ht="25.5" customHeight="1">
      <c r="A128" s="97" t="s">
        <v>476</v>
      </c>
      <c r="B128" s="97"/>
      <c r="C128" s="196">
        <v>59.9</v>
      </c>
      <c r="D128" s="126"/>
      <c r="E128" s="196"/>
      <c r="F128" s="98">
        <f t="shared" si="6"/>
        <v>0</v>
      </c>
      <c r="G128" s="243" t="e">
        <f t="shared" si="7"/>
        <v>#DIV/0!</v>
      </c>
      <c r="I128" s="25"/>
      <c r="L128" s="36"/>
      <c r="M128" s="36"/>
      <c r="N128" s="36"/>
      <c r="O128" s="36"/>
      <c r="P128" s="36"/>
    </row>
    <row r="129" spans="1:16" ht="25.5" customHeight="1">
      <c r="A129" s="97" t="s">
        <v>477</v>
      </c>
      <c r="B129" s="97"/>
      <c r="C129" s="196">
        <v>6.7</v>
      </c>
      <c r="D129" s="126"/>
      <c r="E129" s="196"/>
      <c r="F129" s="98">
        <f t="shared" si="6"/>
        <v>0</v>
      </c>
      <c r="G129" s="243" t="e">
        <f t="shared" si="7"/>
        <v>#DIV/0!</v>
      </c>
      <c r="I129" s="25"/>
      <c r="L129" s="36"/>
      <c r="M129" s="36"/>
      <c r="N129" s="36"/>
      <c r="O129" s="36"/>
      <c r="P129" s="36"/>
    </row>
    <row r="130" spans="1:16" ht="25.5" customHeight="1">
      <c r="A130" s="97" t="s">
        <v>478</v>
      </c>
      <c r="B130" s="97"/>
      <c r="C130" s="98">
        <v>12</v>
      </c>
      <c r="D130" s="126"/>
      <c r="E130" s="196"/>
      <c r="F130" s="98">
        <f t="shared" si="6"/>
        <v>0</v>
      </c>
      <c r="G130" s="243" t="e">
        <f t="shared" si="7"/>
        <v>#DIV/0!</v>
      </c>
      <c r="I130" s="25"/>
      <c r="L130" s="36"/>
      <c r="M130" s="36"/>
      <c r="N130" s="36"/>
      <c r="O130" s="36"/>
      <c r="P130" s="36"/>
    </row>
    <row r="131" spans="1:16" ht="25.5" customHeight="1">
      <c r="A131" s="97" t="s">
        <v>479</v>
      </c>
      <c r="B131" s="97"/>
      <c r="C131" s="98">
        <v>173.6</v>
      </c>
      <c r="D131" s="126"/>
      <c r="E131" s="196"/>
      <c r="F131" s="98">
        <f t="shared" si="6"/>
        <v>0</v>
      </c>
      <c r="G131" s="243" t="e">
        <f t="shared" si="7"/>
        <v>#DIV/0!</v>
      </c>
      <c r="I131" s="25"/>
      <c r="L131" s="36"/>
      <c r="M131" s="36"/>
      <c r="N131" s="36"/>
      <c r="O131" s="36"/>
      <c r="P131" s="36"/>
    </row>
    <row r="132" spans="1:16" ht="25.5" customHeight="1">
      <c r="A132" s="97" t="s">
        <v>480</v>
      </c>
      <c r="B132" s="97"/>
      <c r="C132" s="98">
        <v>26</v>
      </c>
      <c r="D132" s="126"/>
      <c r="E132" s="196"/>
      <c r="F132" s="98">
        <f t="shared" si="6"/>
        <v>0</v>
      </c>
      <c r="G132" s="243" t="e">
        <f t="shared" si="7"/>
        <v>#DIV/0!</v>
      </c>
      <c r="I132" s="25"/>
      <c r="L132" s="36"/>
      <c r="M132" s="36"/>
      <c r="N132" s="36"/>
      <c r="O132" s="36"/>
      <c r="P132" s="36"/>
    </row>
    <row r="133" spans="1:16" ht="25.5" customHeight="1">
      <c r="A133" s="97" t="s">
        <v>481</v>
      </c>
      <c r="B133" s="97"/>
      <c r="C133" s="98">
        <v>99.3</v>
      </c>
      <c r="D133" s="126"/>
      <c r="E133" s="196"/>
      <c r="F133" s="98">
        <f t="shared" si="6"/>
        <v>0</v>
      </c>
      <c r="G133" s="243" t="e">
        <f t="shared" si="7"/>
        <v>#DIV/0!</v>
      </c>
      <c r="I133" s="25"/>
      <c r="L133" s="36"/>
      <c r="M133" s="36"/>
      <c r="N133" s="36"/>
      <c r="O133" s="36"/>
      <c r="P133" s="36"/>
    </row>
    <row r="134" spans="1:16" ht="25.5" customHeight="1">
      <c r="A134" s="97" t="s">
        <v>482</v>
      </c>
      <c r="B134" s="97"/>
      <c r="C134" s="98">
        <v>73.8</v>
      </c>
      <c r="D134" s="126"/>
      <c r="E134" s="196"/>
      <c r="F134" s="98">
        <f t="shared" si="6"/>
        <v>0</v>
      </c>
      <c r="G134" s="243" t="e">
        <f t="shared" si="7"/>
        <v>#DIV/0!</v>
      </c>
      <c r="I134" s="25"/>
      <c r="L134" s="36"/>
      <c r="M134" s="36"/>
      <c r="N134" s="36"/>
      <c r="O134" s="36"/>
      <c r="P134" s="36"/>
    </row>
    <row r="135" spans="1:16" ht="25.5" customHeight="1">
      <c r="A135" s="97" t="s">
        <v>492</v>
      </c>
      <c r="B135" s="97"/>
      <c r="C135" s="98">
        <v>6.2</v>
      </c>
      <c r="D135" s="126"/>
      <c r="E135" s="196"/>
      <c r="F135" s="98">
        <f t="shared" si="6"/>
        <v>0</v>
      </c>
      <c r="G135" s="243" t="e">
        <f t="shared" si="7"/>
        <v>#DIV/0!</v>
      </c>
      <c r="I135" s="25"/>
      <c r="L135" s="36"/>
      <c r="M135" s="36"/>
      <c r="N135" s="36"/>
      <c r="O135" s="36"/>
      <c r="P135" s="36"/>
    </row>
    <row r="136" spans="1:16" ht="25.5" customHeight="1">
      <c r="A136" s="97" t="s">
        <v>483</v>
      </c>
      <c r="B136" s="97"/>
      <c r="C136" s="98">
        <v>99.6</v>
      </c>
      <c r="D136" s="126"/>
      <c r="E136" s="196"/>
      <c r="F136" s="98">
        <f t="shared" ref="F136:F199" si="8">E136-D136</f>
        <v>0</v>
      </c>
      <c r="G136" s="243" t="e">
        <f t="shared" ref="G136:G199" si="9">(E136/D136)*100</f>
        <v>#DIV/0!</v>
      </c>
      <c r="I136" s="25"/>
      <c r="L136" s="36"/>
      <c r="M136" s="36"/>
      <c r="N136" s="36"/>
      <c r="O136" s="36"/>
      <c r="P136" s="36"/>
    </row>
    <row r="137" spans="1:16" ht="25.5" customHeight="1">
      <c r="A137" s="97" t="s">
        <v>484</v>
      </c>
      <c r="B137" s="97"/>
      <c r="C137" s="98">
        <v>28.2</v>
      </c>
      <c r="D137" s="126"/>
      <c r="E137" s="196"/>
      <c r="F137" s="98">
        <f t="shared" si="8"/>
        <v>0</v>
      </c>
      <c r="G137" s="243" t="e">
        <f t="shared" si="9"/>
        <v>#DIV/0!</v>
      </c>
      <c r="I137" s="25"/>
      <c r="L137" s="36"/>
      <c r="M137" s="36"/>
      <c r="N137" s="36"/>
      <c r="O137" s="36"/>
      <c r="P137" s="36"/>
    </row>
    <row r="138" spans="1:16" ht="25.5" customHeight="1">
      <c r="A138" s="97" t="s">
        <v>485</v>
      </c>
      <c r="B138" s="97"/>
      <c r="C138" s="98">
        <v>9</v>
      </c>
      <c r="D138" s="126"/>
      <c r="E138" s="196"/>
      <c r="F138" s="98">
        <f t="shared" si="8"/>
        <v>0</v>
      </c>
      <c r="G138" s="243" t="e">
        <f t="shared" si="9"/>
        <v>#DIV/0!</v>
      </c>
      <c r="I138" s="25"/>
      <c r="L138" s="36"/>
      <c r="M138" s="36"/>
      <c r="N138" s="36"/>
      <c r="O138" s="36"/>
      <c r="P138" s="36"/>
    </row>
    <row r="139" spans="1:16" ht="25.5" customHeight="1">
      <c r="A139" s="97" t="s">
        <v>486</v>
      </c>
      <c r="B139" s="97"/>
      <c r="C139" s="98">
        <v>30.5</v>
      </c>
      <c r="D139" s="126"/>
      <c r="E139" s="196"/>
      <c r="F139" s="98">
        <f t="shared" si="8"/>
        <v>0</v>
      </c>
      <c r="G139" s="243" t="e">
        <f t="shared" si="9"/>
        <v>#DIV/0!</v>
      </c>
      <c r="I139" s="25"/>
      <c r="L139" s="36"/>
      <c r="M139" s="36"/>
      <c r="N139" s="36"/>
      <c r="O139" s="36"/>
      <c r="P139" s="36"/>
    </row>
    <row r="140" spans="1:16" ht="25.5" customHeight="1">
      <c r="A140" s="97" t="s">
        <v>487</v>
      </c>
      <c r="B140" s="97"/>
      <c r="C140" s="98">
        <v>119.4</v>
      </c>
      <c r="D140" s="126"/>
      <c r="E140" s="196"/>
      <c r="F140" s="98">
        <f t="shared" si="8"/>
        <v>0</v>
      </c>
      <c r="G140" s="243" t="e">
        <f t="shared" si="9"/>
        <v>#DIV/0!</v>
      </c>
      <c r="I140" s="25"/>
      <c r="L140" s="36"/>
      <c r="M140" s="36"/>
      <c r="N140" s="36"/>
      <c r="O140" s="36"/>
      <c r="P140" s="36"/>
    </row>
    <row r="141" spans="1:16" ht="25.5" customHeight="1">
      <c r="A141" s="97" t="s">
        <v>488</v>
      </c>
      <c r="B141" s="97"/>
      <c r="C141" s="98">
        <v>6</v>
      </c>
      <c r="D141" s="126"/>
      <c r="E141" s="196"/>
      <c r="F141" s="98">
        <f t="shared" si="8"/>
        <v>0</v>
      </c>
      <c r="G141" s="243" t="e">
        <f t="shared" si="9"/>
        <v>#DIV/0!</v>
      </c>
      <c r="I141" s="25"/>
      <c r="L141" s="36"/>
      <c r="M141" s="36"/>
      <c r="N141" s="36"/>
      <c r="O141" s="36"/>
      <c r="P141" s="36"/>
    </row>
    <row r="142" spans="1:16" ht="25.5" customHeight="1">
      <c r="A142" s="97" t="s">
        <v>489</v>
      </c>
      <c r="B142" s="97"/>
      <c r="C142" s="98">
        <v>21.9</v>
      </c>
      <c r="D142" s="126"/>
      <c r="E142" s="196"/>
      <c r="F142" s="98">
        <f t="shared" si="8"/>
        <v>0</v>
      </c>
      <c r="G142" s="243" t="e">
        <f t="shared" si="9"/>
        <v>#DIV/0!</v>
      </c>
      <c r="I142" s="25"/>
      <c r="L142" s="36"/>
      <c r="M142" s="36"/>
      <c r="N142" s="36"/>
      <c r="O142" s="36"/>
      <c r="P142" s="36"/>
    </row>
    <row r="143" spans="1:16" ht="25.5" customHeight="1">
      <c r="A143" s="97" t="s">
        <v>490</v>
      </c>
      <c r="B143" s="97"/>
      <c r="C143" s="98">
        <v>2</v>
      </c>
      <c r="D143" s="126"/>
      <c r="E143" s="196"/>
      <c r="F143" s="98">
        <f t="shared" si="8"/>
        <v>0</v>
      </c>
      <c r="G143" s="243" t="e">
        <f t="shared" si="9"/>
        <v>#DIV/0!</v>
      </c>
      <c r="I143" s="25"/>
      <c r="L143" s="36"/>
      <c r="M143" s="36"/>
      <c r="N143" s="36"/>
      <c r="O143" s="36"/>
      <c r="P143" s="36"/>
    </row>
    <row r="144" spans="1:16" ht="25.5" customHeight="1">
      <c r="A144" s="97" t="s">
        <v>491</v>
      </c>
      <c r="B144" s="97"/>
      <c r="C144" s="98">
        <v>3</v>
      </c>
      <c r="D144" s="126"/>
      <c r="E144" s="196"/>
      <c r="F144" s="98">
        <f t="shared" si="8"/>
        <v>0</v>
      </c>
      <c r="G144" s="243" t="e">
        <f t="shared" si="9"/>
        <v>#DIV/0!</v>
      </c>
      <c r="I144" s="25"/>
      <c r="L144" s="36"/>
      <c r="M144" s="36"/>
      <c r="N144" s="36"/>
      <c r="O144" s="36"/>
      <c r="P144" s="36"/>
    </row>
    <row r="145" spans="1:17" ht="25.5" customHeight="1">
      <c r="A145" s="97" t="s">
        <v>571</v>
      </c>
      <c r="B145" s="97"/>
      <c r="C145" s="98">
        <v>22.4</v>
      </c>
      <c r="D145" s="126"/>
      <c r="E145" s="196"/>
      <c r="F145" s="98">
        <f t="shared" si="8"/>
        <v>0</v>
      </c>
      <c r="G145" s="243" t="e">
        <f t="shared" si="9"/>
        <v>#DIV/0!</v>
      </c>
      <c r="I145" s="25"/>
      <c r="L145" s="36"/>
      <c r="M145" s="36"/>
      <c r="N145" s="36"/>
      <c r="O145" s="36"/>
      <c r="P145" s="36"/>
    </row>
    <row r="146" spans="1:17" ht="25.5" customHeight="1">
      <c r="A146" s="97" t="s">
        <v>572</v>
      </c>
      <c r="B146" s="97"/>
      <c r="C146" s="98">
        <v>13.9</v>
      </c>
      <c r="D146" s="126"/>
      <c r="E146" s="196"/>
      <c r="F146" s="98">
        <f t="shared" si="8"/>
        <v>0</v>
      </c>
      <c r="G146" s="243" t="e">
        <f t="shared" si="9"/>
        <v>#DIV/0!</v>
      </c>
      <c r="I146" s="25"/>
      <c r="L146" s="36"/>
      <c r="M146" s="36"/>
      <c r="N146" s="36"/>
      <c r="O146" s="36"/>
      <c r="P146" s="36"/>
    </row>
    <row r="147" spans="1:17" ht="25.5" customHeight="1">
      <c r="A147" s="97" t="s">
        <v>573</v>
      </c>
      <c r="B147" s="97"/>
      <c r="C147" s="98">
        <v>8</v>
      </c>
      <c r="D147" s="126"/>
      <c r="E147" s="196"/>
      <c r="F147" s="98">
        <f t="shared" si="8"/>
        <v>0</v>
      </c>
      <c r="G147" s="243" t="e">
        <f t="shared" si="9"/>
        <v>#DIV/0!</v>
      </c>
      <c r="I147" s="25"/>
      <c r="L147" s="36"/>
      <c r="M147" s="36"/>
      <c r="N147" s="36"/>
      <c r="O147" s="36"/>
      <c r="P147" s="36"/>
    </row>
    <row r="148" spans="1:17" ht="25.5" customHeight="1">
      <c r="A148" s="97" t="s">
        <v>574</v>
      </c>
      <c r="B148" s="97"/>
      <c r="C148" s="98">
        <v>11</v>
      </c>
      <c r="D148" s="126"/>
      <c r="E148" s="196"/>
      <c r="F148" s="98">
        <f t="shared" si="8"/>
        <v>0</v>
      </c>
      <c r="G148" s="243" t="e">
        <f t="shared" si="9"/>
        <v>#DIV/0!</v>
      </c>
      <c r="I148" s="25"/>
      <c r="L148" s="36"/>
      <c r="M148" s="36"/>
      <c r="N148" s="36"/>
      <c r="O148" s="36"/>
      <c r="P148" s="36"/>
    </row>
    <row r="149" spans="1:17" ht="25.5" customHeight="1">
      <c r="A149" s="97" t="s">
        <v>575</v>
      </c>
      <c r="B149" s="97"/>
      <c r="C149" s="208">
        <v>10</v>
      </c>
      <c r="D149" s="126"/>
      <c r="E149" s="126"/>
      <c r="F149" s="98">
        <f t="shared" si="8"/>
        <v>0</v>
      </c>
      <c r="G149" s="243" t="e">
        <f t="shared" si="9"/>
        <v>#DIV/0!</v>
      </c>
      <c r="H149" s="31"/>
      <c r="J149" s="25"/>
      <c r="L149" s="36"/>
      <c r="M149" s="36"/>
      <c r="N149" s="36"/>
      <c r="O149" s="36"/>
      <c r="P149" s="36"/>
      <c r="Q149" s="36"/>
    </row>
    <row r="150" spans="1:17" ht="25.5" customHeight="1">
      <c r="A150" s="97" t="s">
        <v>576</v>
      </c>
      <c r="B150" s="97"/>
      <c r="C150" s="208">
        <v>6</v>
      </c>
      <c r="D150" s="126"/>
      <c r="E150" s="126"/>
      <c r="F150" s="98">
        <f t="shared" si="8"/>
        <v>0</v>
      </c>
      <c r="G150" s="243" t="e">
        <f t="shared" si="9"/>
        <v>#DIV/0!</v>
      </c>
      <c r="H150" s="31"/>
      <c r="J150" s="25"/>
      <c r="L150" s="36"/>
      <c r="M150" s="36"/>
      <c r="N150" s="36"/>
      <c r="O150" s="36"/>
      <c r="P150" s="36"/>
      <c r="Q150" s="36"/>
    </row>
    <row r="151" spans="1:17" ht="25.5" customHeight="1">
      <c r="A151" s="97" t="s">
        <v>577</v>
      </c>
      <c r="B151" s="97"/>
      <c r="C151" s="208">
        <v>28.3</v>
      </c>
      <c r="D151" s="126"/>
      <c r="E151" s="126"/>
      <c r="F151" s="98">
        <f t="shared" si="8"/>
        <v>0</v>
      </c>
      <c r="G151" s="243" t="e">
        <f t="shared" si="9"/>
        <v>#DIV/0!</v>
      </c>
      <c r="H151" s="31"/>
      <c r="J151" s="25"/>
      <c r="L151" s="36"/>
      <c r="M151" s="36"/>
      <c r="N151" s="36"/>
      <c r="O151" s="36"/>
      <c r="P151" s="36"/>
      <c r="Q151" s="36"/>
    </row>
    <row r="152" spans="1:17" ht="25.5" customHeight="1">
      <c r="A152" s="97" t="s">
        <v>369</v>
      </c>
      <c r="B152" s="97"/>
      <c r="C152" s="208">
        <v>13</v>
      </c>
      <c r="D152" s="126"/>
      <c r="E152" s="126"/>
      <c r="F152" s="98">
        <f t="shared" si="8"/>
        <v>0</v>
      </c>
      <c r="G152" s="243" t="e">
        <f t="shared" si="9"/>
        <v>#DIV/0!</v>
      </c>
      <c r="H152" s="31"/>
      <c r="J152" s="25"/>
      <c r="L152" s="36"/>
      <c r="M152" s="36"/>
      <c r="N152" s="36"/>
      <c r="O152" s="36"/>
      <c r="P152" s="36"/>
      <c r="Q152" s="36"/>
    </row>
    <row r="153" spans="1:17" ht="25.5" customHeight="1">
      <c r="A153" s="97" t="s">
        <v>578</v>
      </c>
      <c r="B153" s="97"/>
      <c r="C153" s="208">
        <v>2.5</v>
      </c>
      <c r="D153" s="126"/>
      <c r="E153" s="126"/>
      <c r="F153" s="98">
        <f t="shared" si="8"/>
        <v>0</v>
      </c>
      <c r="G153" s="243" t="e">
        <f t="shared" si="9"/>
        <v>#DIV/0!</v>
      </c>
      <c r="H153" s="31"/>
      <c r="J153" s="25"/>
      <c r="L153" s="36"/>
      <c r="M153" s="36"/>
      <c r="N153" s="36"/>
      <c r="O153" s="36"/>
      <c r="P153" s="36"/>
      <c r="Q153" s="36"/>
    </row>
    <row r="154" spans="1:17" ht="40.5" customHeight="1">
      <c r="A154" s="97" t="s">
        <v>579</v>
      </c>
      <c r="B154" s="97"/>
      <c r="C154" s="208">
        <v>17.3</v>
      </c>
      <c r="D154" s="126"/>
      <c r="E154" s="126"/>
      <c r="F154" s="98">
        <f t="shared" si="8"/>
        <v>0</v>
      </c>
      <c r="G154" s="243" t="e">
        <f t="shared" si="9"/>
        <v>#DIV/0!</v>
      </c>
      <c r="H154" s="31"/>
      <c r="J154" s="25"/>
      <c r="L154" s="36"/>
      <c r="M154" s="36"/>
      <c r="N154" s="36"/>
      <c r="O154" s="36"/>
      <c r="P154" s="36"/>
      <c r="Q154" s="36"/>
    </row>
    <row r="155" spans="1:17" ht="45.75" customHeight="1">
      <c r="A155" s="97" t="s">
        <v>580</v>
      </c>
      <c r="B155" s="97"/>
      <c r="C155" s="208">
        <v>31.5</v>
      </c>
      <c r="D155" s="126"/>
      <c r="E155" s="126"/>
      <c r="F155" s="98">
        <f t="shared" si="8"/>
        <v>0</v>
      </c>
      <c r="G155" s="243" t="e">
        <f t="shared" si="9"/>
        <v>#DIV/0!</v>
      </c>
      <c r="H155" s="31"/>
      <c r="J155" s="25"/>
      <c r="L155" s="36"/>
      <c r="M155" s="36"/>
      <c r="N155" s="36"/>
      <c r="O155" s="36"/>
      <c r="P155" s="36"/>
      <c r="Q155" s="36"/>
    </row>
    <row r="156" spans="1:17" ht="25.5" customHeight="1">
      <c r="A156" s="97" t="s">
        <v>581</v>
      </c>
      <c r="B156" s="97"/>
      <c r="C156" s="208">
        <v>6.5</v>
      </c>
      <c r="D156" s="126"/>
      <c r="E156" s="126"/>
      <c r="F156" s="98">
        <f t="shared" si="8"/>
        <v>0</v>
      </c>
      <c r="G156" s="243" t="e">
        <f t="shared" si="9"/>
        <v>#DIV/0!</v>
      </c>
      <c r="H156" s="31"/>
      <c r="J156" s="25"/>
      <c r="L156" s="36"/>
      <c r="M156" s="36"/>
      <c r="N156" s="36"/>
      <c r="O156" s="36"/>
      <c r="P156" s="36"/>
      <c r="Q156" s="36"/>
    </row>
    <row r="157" spans="1:17" ht="25.5" customHeight="1">
      <c r="A157" s="97" t="s">
        <v>582</v>
      </c>
      <c r="B157" s="97"/>
      <c r="C157" s="208">
        <v>37.299999999999997</v>
      </c>
      <c r="D157" s="126"/>
      <c r="E157" s="196"/>
      <c r="F157" s="98">
        <f t="shared" si="8"/>
        <v>0</v>
      </c>
      <c r="G157" s="243" t="e">
        <f t="shared" si="9"/>
        <v>#DIV/0!</v>
      </c>
      <c r="I157" s="25"/>
      <c r="L157" s="36"/>
      <c r="M157" s="36"/>
      <c r="N157" s="36"/>
      <c r="O157" s="36"/>
      <c r="P157" s="36"/>
    </row>
    <row r="158" spans="1:17" ht="25.5" customHeight="1">
      <c r="A158" s="97" t="s">
        <v>583</v>
      </c>
      <c r="B158" s="97"/>
      <c r="C158" s="208">
        <v>1.1000000000000001</v>
      </c>
      <c r="D158" s="126"/>
      <c r="E158" s="196"/>
      <c r="F158" s="98">
        <f t="shared" si="8"/>
        <v>0</v>
      </c>
      <c r="G158" s="243" t="e">
        <f t="shared" si="9"/>
        <v>#DIV/0!</v>
      </c>
      <c r="I158" s="25"/>
      <c r="L158" s="36"/>
      <c r="M158" s="36"/>
      <c r="N158" s="36"/>
      <c r="O158" s="36"/>
      <c r="P158" s="36"/>
    </row>
    <row r="159" spans="1:17" ht="25.5" customHeight="1">
      <c r="A159" s="97" t="s">
        <v>584</v>
      </c>
      <c r="B159" s="97"/>
      <c r="C159" s="208">
        <v>2.1</v>
      </c>
      <c r="D159" s="126"/>
      <c r="E159" s="196"/>
      <c r="F159" s="98">
        <f t="shared" si="8"/>
        <v>0</v>
      </c>
      <c r="G159" s="243" t="e">
        <f t="shared" si="9"/>
        <v>#DIV/0!</v>
      </c>
      <c r="I159" s="25"/>
      <c r="L159" s="36"/>
      <c r="M159" s="36"/>
      <c r="N159" s="36"/>
      <c r="O159" s="36"/>
      <c r="P159" s="36"/>
    </row>
    <row r="160" spans="1:17" ht="25.5" customHeight="1">
      <c r="A160" s="97" t="s">
        <v>585</v>
      </c>
      <c r="B160" s="97"/>
      <c r="C160" s="208">
        <v>9</v>
      </c>
      <c r="D160" s="126"/>
      <c r="E160" s="196"/>
      <c r="F160" s="98">
        <f t="shared" si="8"/>
        <v>0</v>
      </c>
      <c r="G160" s="243" t="e">
        <f t="shared" si="9"/>
        <v>#DIV/0!</v>
      </c>
      <c r="I160" s="25"/>
      <c r="L160" s="36"/>
      <c r="M160" s="36"/>
      <c r="N160" s="36"/>
      <c r="O160" s="36"/>
      <c r="P160" s="36"/>
    </row>
    <row r="161" spans="1:16" ht="25.5" customHeight="1">
      <c r="A161" s="97" t="s">
        <v>586</v>
      </c>
      <c r="B161" s="97"/>
      <c r="C161" s="208">
        <v>3.9</v>
      </c>
      <c r="D161" s="126"/>
      <c r="E161" s="196"/>
      <c r="F161" s="98">
        <f t="shared" si="8"/>
        <v>0</v>
      </c>
      <c r="G161" s="243" t="e">
        <f t="shared" si="9"/>
        <v>#DIV/0!</v>
      </c>
      <c r="I161" s="25"/>
      <c r="L161" s="36"/>
      <c r="M161" s="36"/>
      <c r="N161" s="36"/>
      <c r="O161" s="36"/>
      <c r="P161" s="36"/>
    </row>
    <row r="162" spans="1:16" ht="25.5" customHeight="1">
      <c r="A162" s="97" t="s">
        <v>587</v>
      </c>
      <c r="B162" s="97"/>
      <c r="C162" s="208">
        <v>29.8</v>
      </c>
      <c r="D162" s="126"/>
      <c r="E162" s="196"/>
      <c r="F162" s="98">
        <f t="shared" si="8"/>
        <v>0</v>
      </c>
      <c r="G162" s="243" t="e">
        <f t="shared" si="9"/>
        <v>#DIV/0!</v>
      </c>
      <c r="I162" s="25"/>
      <c r="L162" s="36"/>
      <c r="M162" s="36"/>
      <c r="N162" s="36"/>
      <c r="O162" s="36"/>
      <c r="P162" s="36"/>
    </row>
    <row r="163" spans="1:16" ht="25.5" customHeight="1">
      <c r="A163" s="97" t="s">
        <v>588</v>
      </c>
      <c r="B163" s="97"/>
      <c r="C163" s="208">
        <v>10.199999999999999</v>
      </c>
      <c r="D163" s="126"/>
      <c r="E163" s="196"/>
      <c r="F163" s="98">
        <f t="shared" si="8"/>
        <v>0</v>
      </c>
      <c r="G163" s="243" t="e">
        <f t="shared" si="9"/>
        <v>#DIV/0!</v>
      </c>
      <c r="I163" s="25"/>
      <c r="L163" s="36"/>
      <c r="M163" s="36"/>
      <c r="N163" s="36"/>
      <c r="O163" s="36"/>
      <c r="P163" s="36"/>
    </row>
    <row r="164" spans="1:16" ht="25.5" customHeight="1">
      <c r="A164" s="97" t="s">
        <v>589</v>
      </c>
      <c r="B164" s="97"/>
      <c r="C164" s="208">
        <v>49.4</v>
      </c>
      <c r="D164" s="126"/>
      <c r="E164" s="196"/>
      <c r="F164" s="98">
        <f t="shared" si="8"/>
        <v>0</v>
      </c>
      <c r="G164" s="243" t="e">
        <f t="shared" si="9"/>
        <v>#DIV/0!</v>
      </c>
      <c r="I164" s="25"/>
      <c r="L164" s="36"/>
      <c r="M164" s="36"/>
      <c r="N164" s="36"/>
      <c r="O164" s="36"/>
      <c r="P164" s="36"/>
    </row>
    <row r="165" spans="1:16" ht="25.5" customHeight="1">
      <c r="A165" s="97" t="s">
        <v>590</v>
      </c>
      <c r="B165" s="97"/>
      <c r="C165" s="208">
        <v>35.1</v>
      </c>
      <c r="D165" s="126"/>
      <c r="E165" s="196"/>
      <c r="F165" s="98">
        <f t="shared" si="8"/>
        <v>0</v>
      </c>
      <c r="G165" s="243" t="e">
        <f t="shared" si="9"/>
        <v>#DIV/0!</v>
      </c>
      <c r="I165" s="25"/>
      <c r="L165" s="36"/>
      <c r="M165" s="36"/>
      <c r="N165" s="36"/>
      <c r="O165" s="36"/>
      <c r="P165" s="36"/>
    </row>
    <row r="166" spans="1:16" ht="25.5" customHeight="1">
      <c r="A166" s="97" t="s">
        <v>591</v>
      </c>
      <c r="B166" s="97"/>
      <c r="C166" s="208">
        <v>3.3</v>
      </c>
      <c r="D166" s="126"/>
      <c r="E166" s="196"/>
      <c r="F166" s="98">
        <f t="shared" si="8"/>
        <v>0</v>
      </c>
      <c r="G166" s="243" t="e">
        <f t="shared" si="9"/>
        <v>#DIV/0!</v>
      </c>
      <c r="I166" s="25"/>
      <c r="L166" s="36"/>
      <c r="M166" s="36"/>
      <c r="N166" s="36"/>
      <c r="O166" s="36"/>
      <c r="P166" s="36"/>
    </row>
    <row r="167" spans="1:16" ht="25.5" customHeight="1">
      <c r="A167" s="97" t="s">
        <v>592</v>
      </c>
      <c r="B167" s="97"/>
      <c r="C167" s="208">
        <v>1.7</v>
      </c>
      <c r="D167" s="126"/>
      <c r="E167" s="196"/>
      <c r="F167" s="98">
        <f t="shared" si="8"/>
        <v>0</v>
      </c>
      <c r="G167" s="243" t="e">
        <f t="shared" si="9"/>
        <v>#DIV/0!</v>
      </c>
      <c r="I167" s="25"/>
      <c r="L167" s="36"/>
      <c r="M167" s="36"/>
      <c r="N167" s="36"/>
      <c r="O167" s="36"/>
      <c r="P167" s="36"/>
    </row>
    <row r="168" spans="1:16" ht="25.5" customHeight="1">
      <c r="A168" s="97" t="s">
        <v>593</v>
      </c>
      <c r="B168" s="97"/>
      <c r="C168" s="208">
        <v>6</v>
      </c>
      <c r="D168" s="126"/>
      <c r="E168" s="196"/>
      <c r="F168" s="98">
        <f t="shared" si="8"/>
        <v>0</v>
      </c>
      <c r="G168" s="243" t="e">
        <f t="shared" si="9"/>
        <v>#DIV/0!</v>
      </c>
      <c r="I168" s="25"/>
      <c r="L168" s="36"/>
      <c r="M168" s="36"/>
      <c r="N168" s="36"/>
      <c r="O168" s="36"/>
      <c r="P168" s="36"/>
    </row>
    <row r="169" spans="1:16" ht="25.5" customHeight="1">
      <c r="A169" s="97" t="s">
        <v>594</v>
      </c>
      <c r="B169" s="97"/>
      <c r="C169" s="208">
        <v>0.2</v>
      </c>
      <c r="D169" s="126"/>
      <c r="E169" s="196"/>
      <c r="F169" s="98">
        <f t="shared" si="8"/>
        <v>0</v>
      </c>
      <c r="G169" s="243" t="e">
        <f t="shared" si="9"/>
        <v>#DIV/0!</v>
      </c>
      <c r="I169" s="25"/>
      <c r="L169" s="36"/>
      <c r="M169" s="36"/>
      <c r="N169" s="36"/>
      <c r="O169" s="36"/>
      <c r="P169" s="36"/>
    </row>
    <row r="170" spans="1:16" ht="25.5" customHeight="1">
      <c r="A170" s="97" t="s">
        <v>595</v>
      </c>
      <c r="B170" s="97"/>
      <c r="C170" s="208">
        <v>0.7</v>
      </c>
      <c r="D170" s="126"/>
      <c r="E170" s="196"/>
      <c r="F170" s="98">
        <f t="shared" si="8"/>
        <v>0</v>
      </c>
      <c r="G170" s="243" t="e">
        <f t="shared" si="9"/>
        <v>#DIV/0!</v>
      </c>
      <c r="I170" s="25"/>
      <c r="L170" s="36"/>
      <c r="M170" s="36"/>
      <c r="N170" s="36"/>
      <c r="O170" s="36"/>
      <c r="P170" s="36"/>
    </row>
    <row r="171" spans="1:16" ht="25.5" customHeight="1">
      <c r="A171" s="97" t="s">
        <v>596</v>
      </c>
      <c r="B171" s="97"/>
      <c r="C171" s="208">
        <v>0.4</v>
      </c>
      <c r="D171" s="126"/>
      <c r="E171" s="196"/>
      <c r="F171" s="98">
        <f t="shared" si="8"/>
        <v>0</v>
      </c>
      <c r="G171" s="243" t="e">
        <f t="shared" si="9"/>
        <v>#DIV/0!</v>
      </c>
      <c r="I171" s="25"/>
      <c r="L171" s="36"/>
      <c r="M171" s="36"/>
      <c r="N171" s="36"/>
      <c r="O171" s="36"/>
      <c r="P171" s="36"/>
    </row>
    <row r="172" spans="1:16" ht="25.5" customHeight="1">
      <c r="A172" s="97" t="s">
        <v>597</v>
      </c>
      <c r="B172" s="97"/>
      <c r="C172" s="208">
        <v>11.4</v>
      </c>
      <c r="D172" s="126"/>
      <c r="E172" s="196"/>
      <c r="F172" s="98">
        <f t="shared" si="8"/>
        <v>0</v>
      </c>
      <c r="G172" s="243" t="e">
        <f t="shared" si="9"/>
        <v>#DIV/0!</v>
      </c>
      <c r="I172" s="25"/>
      <c r="L172" s="36"/>
      <c r="M172" s="36"/>
      <c r="N172" s="36"/>
      <c r="O172" s="36"/>
      <c r="P172" s="36"/>
    </row>
    <row r="173" spans="1:16" ht="25.5" customHeight="1">
      <c r="A173" s="97" t="s">
        <v>598</v>
      </c>
      <c r="B173" s="97"/>
      <c r="C173" s="208">
        <v>12</v>
      </c>
      <c r="D173" s="126"/>
      <c r="E173" s="196"/>
      <c r="F173" s="98">
        <f t="shared" si="8"/>
        <v>0</v>
      </c>
      <c r="G173" s="243" t="e">
        <f t="shared" si="9"/>
        <v>#DIV/0!</v>
      </c>
      <c r="I173" s="25"/>
      <c r="L173" s="36"/>
      <c r="M173" s="36"/>
      <c r="N173" s="36"/>
      <c r="O173" s="36"/>
      <c r="P173" s="36"/>
    </row>
    <row r="174" spans="1:16" ht="25.5" customHeight="1">
      <c r="A174" s="97" t="s">
        <v>407</v>
      </c>
      <c r="B174" s="97"/>
      <c r="C174" s="208">
        <v>54.3</v>
      </c>
      <c r="D174" s="126"/>
      <c r="E174" s="196"/>
      <c r="F174" s="98">
        <f t="shared" si="8"/>
        <v>0</v>
      </c>
      <c r="G174" s="243" t="e">
        <f t="shared" si="9"/>
        <v>#DIV/0!</v>
      </c>
      <c r="I174" s="25"/>
      <c r="L174" s="36"/>
      <c r="M174" s="36"/>
      <c r="N174" s="36"/>
      <c r="O174" s="36"/>
      <c r="P174" s="36"/>
    </row>
    <row r="175" spans="1:16" ht="45" customHeight="1">
      <c r="A175" s="97" t="s">
        <v>599</v>
      </c>
      <c r="B175" s="97"/>
      <c r="C175" s="208">
        <v>8.5</v>
      </c>
      <c r="D175" s="126"/>
      <c r="E175" s="196"/>
      <c r="F175" s="98">
        <f t="shared" si="8"/>
        <v>0</v>
      </c>
      <c r="G175" s="243" t="e">
        <f t="shared" si="9"/>
        <v>#DIV/0!</v>
      </c>
      <c r="I175" s="25"/>
      <c r="L175" s="36"/>
      <c r="M175" s="36"/>
      <c r="N175" s="36"/>
      <c r="O175" s="36"/>
      <c r="P175" s="36"/>
    </row>
    <row r="176" spans="1:16" ht="25.5" customHeight="1">
      <c r="A176" s="97" t="s">
        <v>600</v>
      </c>
      <c r="B176" s="97"/>
      <c r="C176" s="208">
        <v>2</v>
      </c>
      <c r="D176" s="126"/>
      <c r="E176" s="196"/>
      <c r="F176" s="98">
        <f t="shared" si="8"/>
        <v>0</v>
      </c>
      <c r="G176" s="243" t="e">
        <f t="shared" si="9"/>
        <v>#DIV/0!</v>
      </c>
      <c r="I176" s="25"/>
      <c r="L176" s="36"/>
      <c r="M176" s="36"/>
      <c r="N176" s="36"/>
      <c r="O176" s="36"/>
      <c r="P176" s="36"/>
    </row>
    <row r="177" spans="1:16" ht="25.5" customHeight="1">
      <c r="A177" s="97" t="s">
        <v>601</v>
      </c>
      <c r="B177" s="97"/>
      <c r="C177" s="208">
        <v>2</v>
      </c>
      <c r="D177" s="126"/>
      <c r="E177" s="196"/>
      <c r="F177" s="98">
        <f t="shared" si="8"/>
        <v>0</v>
      </c>
      <c r="G177" s="243" t="e">
        <f t="shared" si="9"/>
        <v>#DIV/0!</v>
      </c>
      <c r="I177" s="25"/>
      <c r="L177" s="36"/>
      <c r="M177" s="36"/>
      <c r="N177" s="36"/>
      <c r="O177" s="36"/>
      <c r="P177" s="36"/>
    </row>
    <row r="178" spans="1:16" ht="25.5" customHeight="1">
      <c r="A178" s="97" t="s">
        <v>337</v>
      </c>
      <c r="B178" s="97"/>
      <c r="C178" s="97"/>
      <c r="D178" s="126"/>
      <c r="E178" s="196">
        <v>1.2</v>
      </c>
      <c r="F178" s="98">
        <f t="shared" si="8"/>
        <v>1.2</v>
      </c>
      <c r="G178" s="243" t="e">
        <f t="shared" si="9"/>
        <v>#DIV/0!</v>
      </c>
      <c r="I178" s="25"/>
      <c r="L178" s="36"/>
      <c r="M178" s="36"/>
      <c r="N178" s="36"/>
      <c r="O178" s="36"/>
      <c r="P178" s="36"/>
    </row>
    <row r="179" spans="1:16" ht="25.5" customHeight="1">
      <c r="A179" s="97" t="s">
        <v>340</v>
      </c>
      <c r="B179" s="203"/>
      <c r="C179" s="204"/>
      <c r="D179" s="126"/>
      <c r="E179" s="98">
        <v>19.3</v>
      </c>
      <c r="F179" s="98">
        <f t="shared" si="8"/>
        <v>19.3</v>
      </c>
      <c r="G179" s="243" t="e">
        <f t="shared" si="9"/>
        <v>#DIV/0!</v>
      </c>
      <c r="I179" s="25"/>
      <c r="L179" s="36"/>
      <c r="M179" s="36"/>
      <c r="N179" s="36"/>
      <c r="O179" s="36"/>
      <c r="P179" s="36"/>
    </row>
    <row r="180" spans="1:16" ht="25.5" customHeight="1">
      <c r="A180" s="97" t="s">
        <v>342</v>
      </c>
      <c r="B180" s="203"/>
      <c r="C180" s="204"/>
      <c r="D180" s="126"/>
      <c r="E180" s="196">
        <v>3.1</v>
      </c>
      <c r="F180" s="98">
        <f t="shared" si="8"/>
        <v>3.1</v>
      </c>
      <c r="G180" s="243" t="e">
        <f t="shared" si="9"/>
        <v>#DIV/0!</v>
      </c>
      <c r="I180" s="25"/>
      <c r="L180" s="36"/>
      <c r="M180" s="36"/>
      <c r="N180" s="36"/>
      <c r="O180" s="36"/>
      <c r="P180" s="36"/>
    </row>
    <row r="181" spans="1:16" ht="25.5" customHeight="1">
      <c r="A181" s="97" t="s">
        <v>343</v>
      </c>
      <c r="B181" s="203"/>
      <c r="C181" s="204"/>
      <c r="D181" s="126"/>
      <c r="E181" s="196">
        <v>1.1000000000000001</v>
      </c>
      <c r="F181" s="98">
        <f t="shared" si="8"/>
        <v>1.1000000000000001</v>
      </c>
      <c r="G181" s="243" t="e">
        <f t="shared" si="9"/>
        <v>#DIV/0!</v>
      </c>
      <c r="I181" s="25"/>
      <c r="L181" s="36"/>
      <c r="M181" s="36"/>
      <c r="N181" s="36"/>
      <c r="O181" s="36"/>
      <c r="P181" s="36"/>
    </row>
    <row r="182" spans="1:16" ht="25.5" customHeight="1">
      <c r="A182" s="97" t="s">
        <v>344</v>
      </c>
      <c r="B182" s="203"/>
      <c r="C182" s="204"/>
      <c r="D182" s="126"/>
      <c r="E182" s="196">
        <v>10.6</v>
      </c>
      <c r="F182" s="98">
        <f t="shared" si="8"/>
        <v>10.6</v>
      </c>
      <c r="G182" s="243" t="e">
        <f t="shared" si="9"/>
        <v>#DIV/0!</v>
      </c>
      <c r="I182" s="25"/>
      <c r="L182" s="36"/>
      <c r="M182" s="36"/>
      <c r="N182" s="36"/>
      <c r="O182" s="36"/>
      <c r="P182" s="36"/>
    </row>
    <row r="183" spans="1:16" ht="25.5" customHeight="1">
      <c r="A183" s="97" t="s">
        <v>345</v>
      </c>
      <c r="B183" s="203"/>
      <c r="C183" s="204"/>
      <c r="D183" s="126"/>
      <c r="E183" s="98">
        <v>5.0999999999999996</v>
      </c>
      <c r="F183" s="98">
        <f t="shared" si="8"/>
        <v>5.0999999999999996</v>
      </c>
      <c r="G183" s="243" t="e">
        <f t="shared" si="9"/>
        <v>#DIV/0!</v>
      </c>
      <c r="I183" s="25"/>
      <c r="L183" s="36"/>
      <c r="M183" s="36"/>
      <c r="N183" s="36"/>
      <c r="O183" s="36"/>
      <c r="P183" s="36"/>
    </row>
    <row r="184" spans="1:16" ht="25.5" customHeight="1">
      <c r="A184" s="97" t="s">
        <v>346</v>
      </c>
      <c r="B184" s="203"/>
      <c r="C184" s="204"/>
      <c r="D184" s="126"/>
      <c r="E184" s="98">
        <v>14.3</v>
      </c>
      <c r="F184" s="98">
        <f t="shared" si="8"/>
        <v>14.3</v>
      </c>
      <c r="G184" s="243" t="e">
        <f t="shared" si="9"/>
        <v>#DIV/0!</v>
      </c>
      <c r="I184" s="25"/>
      <c r="L184" s="36"/>
      <c r="M184" s="36"/>
      <c r="N184" s="36"/>
      <c r="O184" s="36"/>
      <c r="P184" s="36"/>
    </row>
    <row r="185" spans="1:16" ht="39" customHeight="1">
      <c r="A185" s="97" t="s">
        <v>347</v>
      </c>
      <c r="B185" s="203"/>
      <c r="C185" s="204"/>
      <c r="D185" s="126"/>
      <c r="E185" s="98">
        <v>27.5</v>
      </c>
      <c r="F185" s="98">
        <f t="shared" si="8"/>
        <v>27.5</v>
      </c>
      <c r="G185" s="243" t="e">
        <f t="shared" si="9"/>
        <v>#DIV/0!</v>
      </c>
      <c r="I185" s="25"/>
      <c r="L185" s="36"/>
      <c r="M185" s="36"/>
      <c r="N185" s="36"/>
      <c r="O185" s="36"/>
      <c r="P185" s="36"/>
    </row>
    <row r="186" spans="1:16" ht="25.5" customHeight="1">
      <c r="A186" s="97" t="s">
        <v>348</v>
      </c>
      <c r="B186" s="203"/>
      <c r="C186" s="204"/>
      <c r="D186" s="126"/>
      <c r="E186" s="98">
        <v>10.199999999999999</v>
      </c>
      <c r="F186" s="98">
        <f t="shared" si="8"/>
        <v>10.199999999999999</v>
      </c>
      <c r="G186" s="243" t="e">
        <f t="shared" si="9"/>
        <v>#DIV/0!</v>
      </c>
      <c r="I186" s="25"/>
      <c r="L186" s="36"/>
      <c r="M186" s="36"/>
      <c r="N186" s="36"/>
      <c r="O186" s="36"/>
      <c r="P186" s="36"/>
    </row>
    <row r="187" spans="1:16" ht="25.5" customHeight="1">
      <c r="A187" s="97" t="s">
        <v>349</v>
      </c>
      <c r="B187" s="203"/>
      <c r="C187" s="204"/>
      <c r="D187" s="126"/>
      <c r="E187" s="98">
        <v>19</v>
      </c>
      <c r="F187" s="98">
        <f t="shared" si="8"/>
        <v>19</v>
      </c>
      <c r="G187" s="243" t="e">
        <f t="shared" si="9"/>
        <v>#DIV/0!</v>
      </c>
      <c r="I187" s="25"/>
      <c r="L187" s="36"/>
      <c r="M187" s="36"/>
      <c r="N187" s="36"/>
      <c r="O187" s="36"/>
      <c r="P187" s="36"/>
    </row>
    <row r="188" spans="1:16" ht="25.5" customHeight="1">
      <c r="A188" s="97" t="s">
        <v>350</v>
      </c>
      <c r="B188" s="203"/>
      <c r="C188" s="204"/>
      <c r="D188" s="126"/>
      <c r="E188" s="98">
        <v>27.4</v>
      </c>
      <c r="F188" s="98">
        <f t="shared" si="8"/>
        <v>27.4</v>
      </c>
      <c r="G188" s="243" t="e">
        <f t="shared" si="9"/>
        <v>#DIV/0!</v>
      </c>
      <c r="I188" s="25"/>
      <c r="L188" s="36"/>
      <c r="M188" s="36"/>
      <c r="N188" s="36"/>
      <c r="O188" s="36"/>
      <c r="P188" s="36"/>
    </row>
    <row r="189" spans="1:16" ht="25.5" customHeight="1">
      <c r="A189" s="97" t="s">
        <v>351</v>
      </c>
      <c r="B189" s="203"/>
      <c r="C189" s="196"/>
      <c r="D189" s="126"/>
      <c r="E189" s="196">
        <v>15.6</v>
      </c>
      <c r="F189" s="98">
        <f t="shared" si="8"/>
        <v>15.6</v>
      </c>
      <c r="G189" s="243" t="e">
        <f t="shared" si="9"/>
        <v>#DIV/0!</v>
      </c>
      <c r="I189" s="25"/>
      <c r="L189" s="36"/>
      <c r="M189" s="36"/>
      <c r="N189" s="36"/>
      <c r="O189" s="36"/>
      <c r="P189" s="36"/>
    </row>
    <row r="190" spans="1:16" ht="25.5" customHeight="1">
      <c r="A190" s="97" t="s">
        <v>352</v>
      </c>
      <c r="B190" s="203"/>
      <c r="C190" s="196"/>
      <c r="D190" s="126"/>
      <c r="E190" s="196">
        <v>3</v>
      </c>
      <c r="F190" s="98">
        <f t="shared" si="8"/>
        <v>3</v>
      </c>
      <c r="G190" s="243" t="e">
        <f t="shared" si="9"/>
        <v>#DIV/0!</v>
      </c>
      <c r="I190" s="25"/>
      <c r="L190" s="36"/>
      <c r="M190" s="36"/>
      <c r="N190" s="36"/>
      <c r="O190" s="36"/>
      <c r="P190" s="36"/>
    </row>
    <row r="191" spans="1:16" ht="45" customHeight="1">
      <c r="A191" s="97" t="s">
        <v>353</v>
      </c>
      <c r="B191" s="203"/>
      <c r="C191" s="196"/>
      <c r="D191" s="126"/>
      <c r="E191" s="196">
        <v>14.4</v>
      </c>
      <c r="F191" s="98">
        <f t="shared" si="8"/>
        <v>14.4</v>
      </c>
      <c r="G191" s="243" t="e">
        <f t="shared" si="9"/>
        <v>#DIV/0!</v>
      </c>
      <c r="I191" s="25"/>
      <c r="L191" s="36"/>
      <c r="M191" s="36"/>
      <c r="N191" s="36"/>
      <c r="O191" s="36"/>
      <c r="P191" s="36"/>
    </row>
    <row r="192" spans="1:16" ht="25.5" customHeight="1">
      <c r="A192" s="97" t="s">
        <v>355</v>
      </c>
      <c r="B192" s="203"/>
      <c r="C192" s="196"/>
      <c r="D192" s="126"/>
      <c r="E192" s="196">
        <v>5.5</v>
      </c>
      <c r="F192" s="98">
        <f t="shared" si="8"/>
        <v>5.5</v>
      </c>
      <c r="G192" s="243" t="e">
        <f t="shared" si="9"/>
        <v>#DIV/0!</v>
      </c>
      <c r="I192" s="25"/>
      <c r="L192" s="36"/>
      <c r="M192" s="36"/>
      <c r="N192" s="36"/>
      <c r="O192" s="36"/>
      <c r="P192" s="36"/>
    </row>
    <row r="193" spans="1:16" ht="25.5" customHeight="1">
      <c r="A193" s="97" t="s">
        <v>367</v>
      </c>
      <c r="B193" s="203"/>
      <c r="C193" s="196"/>
      <c r="D193" s="126"/>
      <c r="E193" s="196">
        <v>1.3</v>
      </c>
      <c r="F193" s="98">
        <f t="shared" si="8"/>
        <v>1.3</v>
      </c>
      <c r="G193" s="243" t="e">
        <f t="shared" si="9"/>
        <v>#DIV/0!</v>
      </c>
      <c r="I193" s="25"/>
      <c r="L193" s="36"/>
      <c r="M193" s="36"/>
      <c r="N193" s="36"/>
      <c r="O193" s="36"/>
      <c r="P193" s="36"/>
    </row>
    <row r="194" spans="1:16" ht="25.5" customHeight="1">
      <c r="A194" s="97" t="s">
        <v>356</v>
      </c>
      <c r="B194" s="203"/>
      <c r="C194" s="196"/>
      <c r="D194" s="126"/>
      <c r="E194" s="196">
        <v>1.1000000000000001</v>
      </c>
      <c r="F194" s="98">
        <f t="shared" si="8"/>
        <v>1.1000000000000001</v>
      </c>
      <c r="G194" s="243" t="e">
        <f t="shared" si="9"/>
        <v>#DIV/0!</v>
      </c>
      <c r="I194" s="25"/>
      <c r="L194" s="36"/>
      <c r="M194" s="36"/>
      <c r="N194" s="36"/>
      <c r="O194" s="36"/>
      <c r="P194" s="36"/>
    </row>
    <row r="195" spans="1:16" ht="25.5" customHeight="1">
      <c r="A195" s="97" t="s">
        <v>357</v>
      </c>
      <c r="B195" s="203"/>
      <c r="C195" s="196"/>
      <c r="D195" s="126"/>
      <c r="E195" s="196">
        <v>1.3</v>
      </c>
      <c r="F195" s="98">
        <f t="shared" si="8"/>
        <v>1.3</v>
      </c>
      <c r="G195" s="243" t="e">
        <f t="shared" si="9"/>
        <v>#DIV/0!</v>
      </c>
      <c r="I195" s="25"/>
      <c r="L195" s="36"/>
      <c r="M195" s="36"/>
      <c r="N195" s="36"/>
      <c r="O195" s="36"/>
      <c r="P195" s="36"/>
    </row>
    <row r="196" spans="1:16" ht="25.5" customHeight="1">
      <c r="A196" s="97" t="s">
        <v>358</v>
      </c>
      <c r="B196" s="203"/>
      <c r="C196" s="196"/>
      <c r="D196" s="126"/>
      <c r="E196" s="196">
        <v>9</v>
      </c>
      <c r="F196" s="98">
        <f t="shared" si="8"/>
        <v>9</v>
      </c>
      <c r="G196" s="243" t="e">
        <f t="shared" si="9"/>
        <v>#DIV/0!</v>
      </c>
      <c r="I196" s="25"/>
      <c r="L196" s="36"/>
      <c r="M196" s="36"/>
      <c r="N196" s="36"/>
      <c r="O196" s="36"/>
      <c r="P196" s="36"/>
    </row>
    <row r="197" spans="1:16" ht="25.5" customHeight="1">
      <c r="A197" s="97" t="s">
        <v>359</v>
      </c>
      <c r="B197" s="203"/>
      <c r="C197" s="196"/>
      <c r="D197" s="126"/>
      <c r="E197" s="196">
        <v>0.6</v>
      </c>
      <c r="F197" s="98">
        <f t="shared" si="8"/>
        <v>0.6</v>
      </c>
      <c r="G197" s="243" t="e">
        <f t="shared" si="9"/>
        <v>#DIV/0!</v>
      </c>
      <c r="I197" s="25"/>
      <c r="L197" s="36"/>
      <c r="M197" s="36"/>
      <c r="N197" s="36"/>
      <c r="O197" s="36"/>
      <c r="P197" s="36"/>
    </row>
    <row r="198" spans="1:16" ht="25.5" customHeight="1">
      <c r="A198" s="97" t="s">
        <v>360</v>
      </c>
      <c r="B198" s="203"/>
      <c r="C198" s="196"/>
      <c r="D198" s="126"/>
      <c r="E198" s="196">
        <v>1.6</v>
      </c>
      <c r="F198" s="98">
        <f t="shared" si="8"/>
        <v>1.6</v>
      </c>
      <c r="G198" s="243" t="e">
        <f t="shared" si="9"/>
        <v>#DIV/0!</v>
      </c>
      <c r="I198" s="25"/>
      <c r="L198" s="36"/>
      <c r="M198" s="36"/>
      <c r="N198" s="36"/>
      <c r="O198" s="36"/>
      <c r="P198" s="36"/>
    </row>
    <row r="199" spans="1:16" ht="25.5" customHeight="1">
      <c r="A199" s="97" t="s">
        <v>361</v>
      </c>
      <c r="B199" s="203"/>
      <c r="C199" s="196"/>
      <c r="D199" s="126"/>
      <c r="E199" s="196">
        <v>1.6</v>
      </c>
      <c r="F199" s="98">
        <f t="shared" si="8"/>
        <v>1.6</v>
      </c>
      <c r="G199" s="243" t="e">
        <f t="shared" si="9"/>
        <v>#DIV/0!</v>
      </c>
      <c r="I199" s="25"/>
      <c r="L199" s="36"/>
      <c r="M199" s="36"/>
      <c r="N199" s="36"/>
      <c r="O199" s="36"/>
      <c r="P199" s="36"/>
    </row>
    <row r="200" spans="1:16" ht="25.5" customHeight="1">
      <c r="A200" s="97" t="s">
        <v>362</v>
      </c>
      <c r="B200" s="203"/>
      <c r="C200" s="196"/>
      <c r="D200" s="126"/>
      <c r="E200" s="196">
        <v>0.9</v>
      </c>
      <c r="F200" s="98">
        <f t="shared" ref="F200:F263" si="10">E200-D200</f>
        <v>0.9</v>
      </c>
      <c r="G200" s="243" t="e">
        <f t="shared" ref="G200:G263" si="11">(E200/D200)*100</f>
        <v>#DIV/0!</v>
      </c>
      <c r="I200" s="25"/>
      <c r="L200" s="36"/>
      <c r="M200" s="36"/>
      <c r="N200" s="36"/>
      <c r="O200" s="36"/>
      <c r="P200" s="36"/>
    </row>
    <row r="201" spans="1:16" ht="25.5" customHeight="1">
      <c r="A201" s="97" t="s">
        <v>363</v>
      </c>
      <c r="B201" s="203"/>
      <c r="C201" s="196"/>
      <c r="D201" s="126"/>
      <c r="E201" s="196">
        <v>6.3</v>
      </c>
      <c r="F201" s="98">
        <f t="shared" si="10"/>
        <v>6.3</v>
      </c>
      <c r="G201" s="243" t="e">
        <f t="shared" si="11"/>
        <v>#DIV/0!</v>
      </c>
      <c r="I201" s="25"/>
      <c r="L201" s="36"/>
      <c r="M201" s="36"/>
      <c r="N201" s="36"/>
      <c r="O201" s="36"/>
      <c r="P201" s="36"/>
    </row>
    <row r="202" spans="1:16" ht="25.5" customHeight="1">
      <c r="A202" s="97" t="s">
        <v>364</v>
      </c>
      <c r="B202" s="203"/>
      <c r="C202" s="196"/>
      <c r="D202" s="126"/>
      <c r="E202" s="196">
        <v>0.4</v>
      </c>
      <c r="F202" s="98">
        <f t="shared" si="10"/>
        <v>0.4</v>
      </c>
      <c r="G202" s="243" t="e">
        <f t="shared" si="11"/>
        <v>#DIV/0!</v>
      </c>
      <c r="I202" s="25"/>
      <c r="L202" s="36"/>
      <c r="M202" s="36"/>
      <c r="N202" s="36"/>
      <c r="O202" s="36"/>
      <c r="P202" s="36"/>
    </row>
    <row r="203" spans="1:16" ht="40.5" customHeight="1">
      <c r="A203" s="97" t="s">
        <v>365</v>
      </c>
      <c r="B203" s="203"/>
      <c r="C203" s="196"/>
      <c r="D203" s="126"/>
      <c r="E203" s="196">
        <v>3.5</v>
      </c>
      <c r="F203" s="98">
        <f t="shared" si="10"/>
        <v>3.5</v>
      </c>
      <c r="G203" s="243" t="e">
        <f t="shared" si="11"/>
        <v>#DIV/0!</v>
      </c>
      <c r="I203" s="25"/>
      <c r="L203" s="36"/>
      <c r="M203" s="36"/>
      <c r="N203" s="36"/>
      <c r="O203" s="36"/>
      <c r="P203" s="36"/>
    </row>
    <row r="204" spans="1:16" ht="25.5" customHeight="1">
      <c r="A204" s="97" t="s">
        <v>366</v>
      </c>
      <c r="B204" s="203"/>
      <c r="C204" s="196"/>
      <c r="D204" s="126"/>
      <c r="E204" s="196">
        <v>4.2</v>
      </c>
      <c r="F204" s="98">
        <f t="shared" si="10"/>
        <v>4.2</v>
      </c>
      <c r="G204" s="243" t="e">
        <f t="shared" si="11"/>
        <v>#DIV/0!</v>
      </c>
      <c r="I204" s="25"/>
      <c r="L204" s="36"/>
      <c r="M204" s="36"/>
      <c r="N204" s="36"/>
      <c r="O204" s="36"/>
      <c r="P204" s="36"/>
    </row>
    <row r="205" spans="1:16" ht="25.5" customHeight="1">
      <c r="A205" s="97" t="s">
        <v>342</v>
      </c>
      <c r="B205" s="203"/>
      <c r="C205" s="196"/>
      <c r="D205" s="126"/>
      <c r="E205" s="196">
        <v>5.6</v>
      </c>
      <c r="F205" s="98">
        <f t="shared" si="10"/>
        <v>5.6</v>
      </c>
      <c r="G205" s="243" t="e">
        <f t="shared" si="11"/>
        <v>#DIV/0!</v>
      </c>
      <c r="I205" s="25"/>
      <c r="L205" s="36"/>
      <c r="M205" s="36"/>
      <c r="N205" s="36"/>
      <c r="O205" s="36"/>
      <c r="P205" s="36"/>
    </row>
    <row r="206" spans="1:16" ht="25.5" customHeight="1">
      <c r="A206" s="97" t="s">
        <v>369</v>
      </c>
      <c r="B206" s="203"/>
      <c r="C206" s="196"/>
      <c r="D206" s="126"/>
      <c r="E206" s="196">
        <v>5.7</v>
      </c>
      <c r="F206" s="98">
        <f t="shared" si="10"/>
        <v>5.7</v>
      </c>
      <c r="G206" s="243" t="e">
        <f t="shared" si="11"/>
        <v>#DIV/0!</v>
      </c>
      <c r="I206" s="25"/>
      <c r="L206" s="36"/>
      <c r="M206" s="36"/>
      <c r="N206" s="36"/>
      <c r="O206" s="36"/>
      <c r="P206" s="36"/>
    </row>
    <row r="207" spans="1:16" ht="25.5" customHeight="1">
      <c r="A207" s="97" t="s">
        <v>372</v>
      </c>
      <c r="B207" s="203"/>
      <c r="C207" s="196"/>
      <c r="D207" s="126"/>
      <c r="E207" s="196">
        <v>8</v>
      </c>
      <c r="F207" s="98">
        <f t="shared" si="10"/>
        <v>8</v>
      </c>
      <c r="G207" s="243" t="e">
        <f t="shared" si="11"/>
        <v>#DIV/0!</v>
      </c>
      <c r="I207" s="25"/>
      <c r="L207" s="36"/>
      <c r="M207" s="36"/>
      <c r="N207" s="36"/>
      <c r="O207" s="36"/>
      <c r="P207" s="36"/>
    </row>
    <row r="208" spans="1:16" ht="41.25" customHeight="1">
      <c r="A208" s="97" t="s">
        <v>403</v>
      </c>
      <c r="B208" s="203"/>
      <c r="C208" s="204"/>
      <c r="D208" s="126"/>
      <c r="E208" s="196">
        <v>4.3</v>
      </c>
      <c r="F208" s="98">
        <f t="shared" si="10"/>
        <v>4.3</v>
      </c>
      <c r="G208" s="243" t="e">
        <f t="shared" si="11"/>
        <v>#DIV/0!</v>
      </c>
      <c r="I208" s="25"/>
      <c r="L208" s="36"/>
      <c r="M208" s="36"/>
      <c r="N208" s="36"/>
      <c r="O208" s="36"/>
      <c r="P208" s="36"/>
    </row>
    <row r="209" spans="1:16" ht="33.75" customHeight="1">
      <c r="A209" s="97" t="s">
        <v>404</v>
      </c>
      <c r="B209" s="203"/>
      <c r="C209" s="204"/>
      <c r="D209" s="126"/>
      <c r="E209" s="196">
        <v>2.6</v>
      </c>
      <c r="F209" s="98">
        <f t="shared" si="10"/>
        <v>2.6</v>
      </c>
      <c r="G209" s="243" t="e">
        <f t="shared" si="11"/>
        <v>#DIV/0!</v>
      </c>
      <c r="I209" s="25"/>
      <c r="L209" s="36"/>
      <c r="M209" s="36"/>
      <c r="N209" s="36"/>
      <c r="O209" s="36"/>
      <c r="P209" s="36"/>
    </row>
    <row r="210" spans="1:16" ht="25.5" customHeight="1">
      <c r="A210" s="97" t="s">
        <v>407</v>
      </c>
      <c r="B210" s="203"/>
      <c r="C210" s="204"/>
      <c r="D210" s="126"/>
      <c r="E210" s="196">
        <v>3.6</v>
      </c>
      <c r="F210" s="98">
        <f t="shared" si="10"/>
        <v>3.6</v>
      </c>
      <c r="G210" s="243" t="e">
        <f t="shared" si="11"/>
        <v>#DIV/0!</v>
      </c>
      <c r="I210" s="25"/>
      <c r="L210" s="36"/>
      <c r="M210" s="36"/>
      <c r="N210" s="36"/>
      <c r="O210" s="36"/>
      <c r="P210" s="36"/>
    </row>
    <row r="211" spans="1:16" ht="25.5" customHeight="1">
      <c r="A211" s="97" t="s">
        <v>408</v>
      </c>
      <c r="B211" s="203"/>
      <c r="C211" s="204"/>
      <c r="D211" s="126"/>
      <c r="E211" s="196">
        <v>133.30000000000001</v>
      </c>
      <c r="F211" s="98">
        <f t="shared" si="10"/>
        <v>133.30000000000001</v>
      </c>
      <c r="G211" s="243" t="e">
        <f t="shared" si="11"/>
        <v>#DIV/0!</v>
      </c>
      <c r="I211" s="25"/>
      <c r="L211" s="36"/>
      <c r="M211" s="36"/>
      <c r="N211" s="36"/>
      <c r="O211" s="36"/>
      <c r="P211" s="36"/>
    </row>
    <row r="212" spans="1:16" ht="42" customHeight="1">
      <c r="A212" s="97" t="s">
        <v>409</v>
      </c>
      <c r="B212" s="203"/>
      <c r="C212" s="204"/>
      <c r="D212" s="126"/>
      <c r="E212" s="196">
        <v>11.9</v>
      </c>
      <c r="F212" s="98">
        <f t="shared" si="10"/>
        <v>11.9</v>
      </c>
      <c r="G212" s="243" t="e">
        <f t="shared" si="11"/>
        <v>#DIV/0!</v>
      </c>
      <c r="I212" s="25"/>
      <c r="L212" s="36"/>
      <c r="M212" s="36"/>
      <c r="N212" s="36"/>
      <c r="O212" s="36"/>
      <c r="P212" s="36"/>
    </row>
    <row r="213" spans="1:16" ht="42.75" customHeight="1">
      <c r="A213" s="97" t="s">
        <v>414</v>
      </c>
      <c r="B213" s="203"/>
      <c r="C213" s="204"/>
      <c r="D213" s="126"/>
      <c r="E213" s="196">
        <v>15.8</v>
      </c>
      <c r="F213" s="98">
        <f t="shared" si="10"/>
        <v>15.8</v>
      </c>
      <c r="G213" s="243" t="e">
        <f t="shared" si="11"/>
        <v>#DIV/0!</v>
      </c>
      <c r="I213" s="25"/>
      <c r="L213" s="36"/>
      <c r="M213" s="36"/>
      <c r="N213" s="36"/>
      <c r="O213" s="36"/>
      <c r="P213" s="36"/>
    </row>
    <row r="214" spans="1:16" ht="25.5" customHeight="1">
      <c r="A214" s="97" t="s">
        <v>415</v>
      </c>
      <c r="B214" s="203"/>
      <c r="C214" s="204"/>
      <c r="D214" s="126"/>
      <c r="E214" s="196">
        <v>12.7</v>
      </c>
      <c r="F214" s="98">
        <f t="shared" si="10"/>
        <v>12.7</v>
      </c>
      <c r="G214" s="243" t="e">
        <f t="shared" si="11"/>
        <v>#DIV/0!</v>
      </c>
      <c r="I214" s="25"/>
      <c r="L214" s="36"/>
      <c r="M214" s="36"/>
      <c r="N214" s="36"/>
      <c r="O214" s="36"/>
      <c r="P214" s="36"/>
    </row>
    <row r="215" spans="1:16" ht="43.5" customHeight="1">
      <c r="A215" s="97" t="s">
        <v>416</v>
      </c>
      <c r="B215" s="203"/>
      <c r="C215" s="204"/>
      <c r="D215" s="126"/>
      <c r="E215" s="196">
        <v>3.3</v>
      </c>
      <c r="F215" s="98">
        <f t="shared" si="10"/>
        <v>3.3</v>
      </c>
      <c r="G215" s="243" t="e">
        <f t="shared" si="11"/>
        <v>#DIV/0!</v>
      </c>
      <c r="I215" s="25"/>
      <c r="L215" s="36"/>
      <c r="M215" s="36"/>
      <c r="N215" s="36"/>
      <c r="O215" s="36"/>
      <c r="P215" s="36"/>
    </row>
    <row r="216" spans="1:16" ht="45.75" customHeight="1">
      <c r="A216" s="97" t="s">
        <v>417</v>
      </c>
      <c r="B216" s="203"/>
      <c r="C216" s="204"/>
      <c r="D216" s="126"/>
      <c r="E216" s="196">
        <v>1.3</v>
      </c>
      <c r="F216" s="98">
        <f t="shared" si="10"/>
        <v>1.3</v>
      </c>
      <c r="G216" s="243" t="e">
        <f t="shared" si="11"/>
        <v>#DIV/0!</v>
      </c>
      <c r="I216" s="25"/>
      <c r="L216" s="36"/>
      <c r="M216" s="36"/>
      <c r="N216" s="36"/>
      <c r="O216" s="36"/>
      <c r="P216" s="36"/>
    </row>
    <row r="217" spans="1:16" ht="42.75" customHeight="1">
      <c r="A217" s="97" t="s">
        <v>418</v>
      </c>
      <c r="B217" s="203"/>
      <c r="C217" s="204"/>
      <c r="D217" s="126"/>
      <c r="E217" s="196">
        <v>2.6</v>
      </c>
      <c r="F217" s="98">
        <f t="shared" si="10"/>
        <v>2.6</v>
      </c>
      <c r="G217" s="243" t="e">
        <f t="shared" si="11"/>
        <v>#DIV/0!</v>
      </c>
      <c r="I217" s="25"/>
      <c r="L217" s="36"/>
      <c r="M217" s="36"/>
      <c r="N217" s="36"/>
      <c r="O217" s="36"/>
      <c r="P217" s="36"/>
    </row>
    <row r="218" spans="1:16" ht="42.75" customHeight="1">
      <c r="A218" s="97" t="s">
        <v>419</v>
      </c>
      <c r="B218" s="203"/>
      <c r="C218" s="204"/>
      <c r="D218" s="126"/>
      <c r="E218" s="196">
        <v>6.8</v>
      </c>
      <c r="F218" s="98">
        <f t="shared" si="10"/>
        <v>6.8</v>
      </c>
      <c r="G218" s="243" t="e">
        <f t="shared" si="11"/>
        <v>#DIV/0!</v>
      </c>
      <c r="I218" s="25"/>
      <c r="L218" s="36"/>
      <c r="M218" s="36"/>
      <c r="N218" s="36"/>
      <c r="O218" s="36"/>
      <c r="P218" s="36"/>
    </row>
    <row r="219" spans="1:16" ht="25.5" customHeight="1">
      <c r="A219" s="97" t="s">
        <v>420</v>
      </c>
      <c r="B219" s="203"/>
      <c r="C219" s="204"/>
      <c r="D219" s="126"/>
      <c r="E219" s="196">
        <v>7.3</v>
      </c>
      <c r="F219" s="98">
        <f t="shared" si="10"/>
        <v>7.3</v>
      </c>
      <c r="G219" s="243" t="e">
        <f t="shared" si="11"/>
        <v>#DIV/0!</v>
      </c>
      <c r="I219" s="25"/>
      <c r="L219" s="36"/>
      <c r="M219" s="36"/>
      <c r="N219" s="36"/>
      <c r="O219" s="36"/>
      <c r="P219" s="36"/>
    </row>
    <row r="220" spans="1:16" ht="44.25" customHeight="1">
      <c r="A220" s="97" t="s">
        <v>421</v>
      </c>
      <c r="B220" s="203"/>
      <c r="C220" s="204"/>
      <c r="D220" s="126"/>
      <c r="E220" s="196">
        <v>2.7</v>
      </c>
      <c r="F220" s="98">
        <f t="shared" si="10"/>
        <v>2.7</v>
      </c>
      <c r="G220" s="243" t="e">
        <f t="shared" si="11"/>
        <v>#DIV/0!</v>
      </c>
      <c r="I220" s="25"/>
      <c r="L220" s="36"/>
      <c r="M220" s="36"/>
      <c r="N220" s="36"/>
      <c r="O220" s="36"/>
      <c r="P220" s="36"/>
    </row>
    <row r="221" spans="1:16" ht="48" customHeight="1">
      <c r="A221" s="97" t="s">
        <v>422</v>
      </c>
      <c r="B221" s="203"/>
      <c r="C221" s="204"/>
      <c r="D221" s="126"/>
      <c r="E221" s="196">
        <v>6.1</v>
      </c>
      <c r="F221" s="98">
        <f t="shared" si="10"/>
        <v>6.1</v>
      </c>
      <c r="G221" s="243" t="e">
        <f t="shared" si="11"/>
        <v>#DIV/0!</v>
      </c>
      <c r="I221" s="25"/>
      <c r="L221" s="36"/>
      <c r="M221" s="36"/>
      <c r="N221" s="36"/>
      <c r="O221" s="36"/>
      <c r="P221" s="36"/>
    </row>
    <row r="222" spans="1:16" ht="40.5" customHeight="1">
      <c r="A222" s="97" t="s">
        <v>423</v>
      </c>
      <c r="B222" s="203"/>
      <c r="C222" s="204"/>
      <c r="D222" s="126"/>
      <c r="E222" s="98">
        <v>145</v>
      </c>
      <c r="F222" s="98">
        <f t="shared" si="10"/>
        <v>145</v>
      </c>
      <c r="G222" s="243" t="e">
        <f t="shared" si="11"/>
        <v>#DIV/0!</v>
      </c>
      <c r="I222" s="25"/>
      <c r="L222" s="36"/>
      <c r="M222" s="36"/>
      <c r="N222" s="36"/>
      <c r="O222" s="36"/>
      <c r="P222" s="36"/>
    </row>
    <row r="223" spans="1:16" ht="30" customHeight="1">
      <c r="A223" s="97" t="s">
        <v>425</v>
      </c>
      <c r="B223" s="203"/>
      <c r="C223" s="204"/>
      <c r="D223" s="126"/>
      <c r="E223" s="98">
        <v>14.8</v>
      </c>
      <c r="F223" s="98">
        <f t="shared" si="10"/>
        <v>14.8</v>
      </c>
      <c r="G223" s="243" t="e">
        <f t="shared" si="11"/>
        <v>#DIV/0!</v>
      </c>
      <c r="I223" s="25"/>
      <c r="L223" s="36"/>
      <c r="M223" s="36"/>
      <c r="N223" s="36"/>
      <c r="O223" s="36"/>
      <c r="P223" s="36"/>
    </row>
    <row r="224" spans="1:16" ht="28.5" customHeight="1">
      <c r="A224" s="97" t="s">
        <v>426</v>
      </c>
      <c r="B224" s="203"/>
      <c r="C224" s="204"/>
      <c r="D224" s="126"/>
      <c r="E224" s="98">
        <v>36.200000000000003</v>
      </c>
      <c r="F224" s="98">
        <f t="shared" si="10"/>
        <v>36.200000000000003</v>
      </c>
      <c r="G224" s="243" t="e">
        <f t="shared" si="11"/>
        <v>#DIV/0!</v>
      </c>
      <c r="I224" s="25"/>
      <c r="L224" s="36"/>
      <c r="M224" s="36"/>
      <c r="N224" s="36"/>
      <c r="O224" s="36"/>
      <c r="P224" s="36"/>
    </row>
    <row r="225" spans="1:16" ht="32.25" customHeight="1">
      <c r="A225" s="97" t="s">
        <v>427</v>
      </c>
      <c r="B225" s="203"/>
      <c r="C225" s="204"/>
      <c r="D225" s="126"/>
      <c r="E225" s="98">
        <v>54.3</v>
      </c>
      <c r="F225" s="98">
        <f t="shared" si="10"/>
        <v>54.3</v>
      </c>
      <c r="G225" s="243" t="e">
        <f t="shared" si="11"/>
        <v>#DIV/0!</v>
      </c>
      <c r="I225" s="25"/>
      <c r="L225" s="36"/>
      <c r="M225" s="36"/>
      <c r="N225" s="36"/>
      <c r="O225" s="36"/>
      <c r="P225" s="36"/>
    </row>
    <row r="226" spans="1:16" ht="25.5" customHeight="1">
      <c r="A226" s="97" t="s">
        <v>430</v>
      </c>
      <c r="B226" s="203"/>
      <c r="C226" s="204"/>
      <c r="D226" s="126"/>
      <c r="E226" s="196">
        <v>165.9</v>
      </c>
      <c r="F226" s="98">
        <f t="shared" si="10"/>
        <v>165.9</v>
      </c>
      <c r="G226" s="243" t="e">
        <f t="shared" si="11"/>
        <v>#DIV/0!</v>
      </c>
      <c r="I226" s="25"/>
      <c r="L226" s="36"/>
      <c r="M226" s="36"/>
      <c r="N226" s="36"/>
      <c r="O226" s="36"/>
      <c r="P226" s="36"/>
    </row>
    <row r="227" spans="1:16" ht="27.75" customHeight="1">
      <c r="A227" s="97" t="s">
        <v>431</v>
      </c>
      <c r="B227" s="203"/>
      <c r="C227" s="204"/>
      <c r="D227" s="126"/>
      <c r="E227" s="196">
        <v>26.8</v>
      </c>
      <c r="F227" s="98">
        <f t="shared" si="10"/>
        <v>26.8</v>
      </c>
      <c r="G227" s="243" t="e">
        <f t="shared" si="11"/>
        <v>#DIV/0!</v>
      </c>
      <c r="I227" s="25"/>
      <c r="L227" s="36"/>
      <c r="M227" s="36"/>
      <c r="N227" s="36"/>
      <c r="O227" s="36"/>
      <c r="P227" s="36"/>
    </row>
    <row r="228" spans="1:16" ht="25.5" customHeight="1">
      <c r="A228" s="97" t="s">
        <v>432</v>
      </c>
      <c r="B228" s="203"/>
      <c r="C228" s="204"/>
      <c r="D228" s="126"/>
      <c r="E228" s="98">
        <v>60.3</v>
      </c>
      <c r="F228" s="98">
        <f t="shared" si="10"/>
        <v>60.3</v>
      </c>
      <c r="G228" s="243" t="e">
        <f t="shared" si="11"/>
        <v>#DIV/0!</v>
      </c>
      <c r="I228" s="25"/>
      <c r="L228" s="36"/>
      <c r="M228" s="36"/>
      <c r="N228" s="36"/>
      <c r="O228" s="36"/>
      <c r="P228" s="36"/>
    </row>
    <row r="229" spans="1:16" ht="25.5" customHeight="1">
      <c r="A229" s="97" t="s">
        <v>433</v>
      </c>
      <c r="B229" s="203"/>
      <c r="C229" s="204"/>
      <c r="D229" s="126"/>
      <c r="E229" s="98">
        <v>2.7</v>
      </c>
      <c r="F229" s="98">
        <f t="shared" si="10"/>
        <v>2.7</v>
      </c>
      <c r="G229" s="243" t="e">
        <f t="shared" si="11"/>
        <v>#DIV/0!</v>
      </c>
      <c r="I229" s="25"/>
      <c r="L229" s="36"/>
      <c r="M229" s="36"/>
      <c r="N229" s="36"/>
      <c r="O229" s="36"/>
      <c r="P229" s="36"/>
    </row>
    <row r="230" spans="1:16" ht="25.5" customHeight="1">
      <c r="A230" s="97" t="s">
        <v>436</v>
      </c>
      <c r="B230" s="203"/>
      <c r="C230" s="204"/>
      <c r="D230" s="126"/>
      <c r="E230" s="98">
        <v>1.8</v>
      </c>
      <c r="F230" s="98">
        <f t="shared" si="10"/>
        <v>1.8</v>
      </c>
      <c r="G230" s="243" t="e">
        <f t="shared" si="11"/>
        <v>#DIV/0!</v>
      </c>
      <c r="I230" s="25"/>
      <c r="L230" s="36"/>
      <c r="M230" s="36"/>
      <c r="N230" s="36"/>
      <c r="O230" s="36"/>
      <c r="P230" s="36"/>
    </row>
    <row r="231" spans="1:16" ht="25.5" customHeight="1">
      <c r="A231" s="97" t="s">
        <v>437</v>
      </c>
      <c r="B231" s="203"/>
      <c r="C231" s="204"/>
      <c r="D231" s="126"/>
      <c r="E231" s="98">
        <v>14.7</v>
      </c>
      <c r="F231" s="98">
        <f t="shared" si="10"/>
        <v>14.7</v>
      </c>
      <c r="G231" s="243" t="e">
        <f t="shared" si="11"/>
        <v>#DIV/0!</v>
      </c>
      <c r="I231" s="25"/>
      <c r="L231" s="36"/>
      <c r="M231" s="36"/>
      <c r="N231" s="36"/>
      <c r="O231" s="36"/>
      <c r="P231" s="36"/>
    </row>
    <row r="232" spans="1:16" ht="25.5" customHeight="1">
      <c r="A232" s="97" t="s">
        <v>438</v>
      </c>
      <c r="B232" s="203"/>
      <c r="C232" s="204"/>
      <c r="D232" s="126"/>
      <c r="E232" s="98">
        <v>2.2000000000000002</v>
      </c>
      <c r="F232" s="98">
        <f t="shared" si="10"/>
        <v>2.2000000000000002</v>
      </c>
      <c r="G232" s="243" t="e">
        <f t="shared" si="11"/>
        <v>#DIV/0!</v>
      </c>
      <c r="I232" s="25"/>
      <c r="L232" s="36"/>
      <c r="M232" s="36"/>
      <c r="N232" s="36"/>
      <c r="O232" s="36"/>
      <c r="P232" s="36"/>
    </row>
    <row r="233" spans="1:16" ht="25.5" customHeight="1">
      <c r="A233" s="97" t="s">
        <v>439</v>
      </c>
      <c r="B233" s="203"/>
      <c r="C233" s="204"/>
      <c r="D233" s="126"/>
      <c r="E233" s="98">
        <v>188.3</v>
      </c>
      <c r="F233" s="98">
        <f t="shared" si="10"/>
        <v>188.3</v>
      </c>
      <c r="G233" s="243" t="e">
        <f t="shared" si="11"/>
        <v>#DIV/0!</v>
      </c>
      <c r="I233" s="25"/>
      <c r="L233" s="36"/>
      <c r="M233" s="36"/>
      <c r="N233" s="36"/>
      <c r="O233" s="36"/>
      <c r="P233" s="36"/>
    </row>
    <row r="234" spans="1:16" ht="25.5" customHeight="1">
      <c r="A234" s="97" t="s">
        <v>606</v>
      </c>
      <c r="B234" s="203"/>
      <c r="C234" s="203"/>
      <c r="D234" s="126"/>
      <c r="E234" s="98">
        <v>12.6</v>
      </c>
      <c r="F234" s="98">
        <f t="shared" si="10"/>
        <v>12.6</v>
      </c>
      <c r="G234" s="243" t="e">
        <f t="shared" si="11"/>
        <v>#DIV/0!</v>
      </c>
      <c r="I234" s="25"/>
      <c r="L234" s="36"/>
      <c r="M234" s="36"/>
      <c r="N234" s="36"/>
      <c r="O234" s="36"/>
      <c r="P234" s="36"/>
    </row>
    <row r="235" spans="1:16" ht="25.5" customHeight="1">
      <c r="A235" s="97" t="s">
        <v>610</v>
      </c>
      <c r="B235" s="203"/>
      <c r="C235" s="203"/>
      <c r="D235" s="126"/>
      <c r="E235" s="98">
        <v>3.3</v>
      </c>
      <c r="F235" s="98">
        <f t="shared" si="10"/>
        <v>3.3</v>
      </c>
      <c r="G235" s="243" t="e">
        <f t="shared" si="11"/>
        <v>#DIV/0!</v>
      </c>
      <c r="I235" s="25"/>
      <c r="L235" s="36"/>
      <c r="M235" s="36"/>
      <c r="N235" s="36"/>
      <c r="O235" s="36"/>
      <c r="P235" s="36"/>
    </row>
    <row r="236" spans="1:16" ht="25.5" customHeight="1">
      <c r="A236" s="97" t="s">
        <v>611</v>
      </c>
      <c r="B236" s="203"/>
      <c r="C236" s="203"/>
      <c r="D236" s="126"/>
      <c r="E236" s="98">
        <v>0.2</v>
      </c>
      <c r="F236" s="98">
        <f t="shared" si="10"/>
        <v>0.2</v>
      </c>
      <c r="G236" s="243" t="e">
        <f t="shared" si="11"/>
        <v>#DIV/0!</v>
      </c>
      <c r="I236" s="25"/>
      <c r="L236" s="36"/>
      <c r="M236" s="36"/>
      <c r="N236" s="36"/>
      <c r="O236" s="36"/>
      <c r="P236" s="36"/>
    </row>
    <row r="237" spans="1:16" ht="25.5" customHeight="1">
      <c r="A237" s="97" t="s">
        <v>612</v>
      </c>
      <c r="B237" s="203"/>
      <c r="C237" s="203"/>
      <c r="D237" s="126"/>
      <c r="E237" s="98">
        <v>0.3</v>
      </c>
      <c r="F237" s="98">
        <f t="shared" si="10"/>
        <v>0.3</v>
      </c>
      <c r="G237" s="243" t="e">
        <f t="shared" si="11"/>
        <v>#DIV/0!</v>
      </c>
      <c r="I237" s="25"/>
      <c r="L237" s="36"/>
      <c r="M237" s="36"/>
      <c r="N237" s="36"/>
      <c r="O237" s="36"/>
      <c r="P237" s="36"/>
    </row>
    <row r="238" spans="1:16" ht="25.5" customHeight="1">
      <c r="A238" s="97" t="s">
        <v>613</v>
      </c>
      <c r="B238" s="203"/>
      <c r="C238" s="203"/>
      <c r="D238" s="126"/>
      <c r="E238" s="98">
        <v>2.9</v>
      </c>
      <c r="F238" s="98">
        <f t="shared" si="10"/>
        <v>2.9</v>
      </c>
      <c r="G238" s="243" t="e">
        <f t="shared" si="11"/>
        <v>#DIV/0!</v>
      </c>
      <c r="I238" s="25"/>
      <c r="L238" s="36"/>
      <c r="M238" s="36"/>
      <c r="N238" s="36"/>
      <c r="O238" s="36"/>
      <c r="P238" s="36"/>
    </row>
    <row r="239" spans="1:16" ht="25.5" customHeight="1">
      <c r="A239" s="97" t="s">
        <v>614</v>
      </c>
      <c r="B239" s="203"/>
      <c r="C239" s="203"/>
      <c r="D239" s="126"/>
      <c r="E239" s="98">
        <v>44.6</v>
      </c>
      <c r="F239" s="98">
        <f t="shared" si="10"/>
        <v>44.6</v>
      </c>
      <c r="G239" s="243" t="e">
        <f t="shared" si="11"/>
        <v>#DIV/0!</v>
      </c>
      <c r="I239" s="25"/>
      <c r="L239" s="36"/>
      <c r="M239" s="36"/>
      <c r="N239" s="36"/>
      <c r="O239" s="36"/>
      <c r="P239" s="36"/>
    </row>
    <row r="240" spans="1:16" ht="25.5" customHeight="1">
      <c r="A240" s="97" t="s">
        <v>615</v>
      </c>
      <c r="B240" s="203"/>
      <c r="C240" s="203"/>
      <c r="D240" s="126"/>
      <c r="E240" s="98">
        <v>1.6</v>
      </c>
      <c r="F240" s="98">
        <f t="shared" si="10"/>
        <v>1.6</v>
      </c>
      <c r="G240" s="243" t="e">
        <f t="shared" si="11"/>
        <v>#DIV/0!</v>
      </c>
      <c r="I240" s="25"/>
      <c r="L240" s="36"/>
      <c r="M240" s="36"/>
      <c r="N240" s="36"/>
      <c r="O240" s="36"/>
      <c r="P240" s="36"/>
    </row>
    <row r="241" spans="1:16" ht="25.5" customHeight="1">
      <c r="A241" s="97" t="s">
        <v>616</v>
      </c>
      <c r="B241" s="203"/>
      <c r="C241" s="203"/>
      <c r="D241" s="126"/>
      <c r="E241" s="98">
        <v>1.8</v>
      </c>
      <c r="F241" s="98">
        <f t="shared" si="10"/>
        <v>1.8</v>
      </c>
      <c r="G241" s="243" t="e">
        <f t="shared" si="11"/>
        <v>#DIV/0!</v>
      </c>
      <c r="I241" s="25"/>
      <c r="L241" s="36"/>
      <c r="M241" s="36"/>
      <c r="N241" s="36"/>
      <c r="O241" s="36"/>
      <c r="P241" s="36"/>
    </row>
    <row r="242" spans="1:16" ht="25.5" customHeight="1">
      <c r="A242" s="97" t="s">
        <v>617</v>
      </c>
      <c r="B242" s="203"/>
      <c r="C242" s="203"/>
      <c r="D242" s="126"/>
      <c r="E242" s="98">
        <v>3.3</v>
      </c>
      <c r="F242" s="98">
        <f t="shared" si="10"/>
        <v>3.3</v>
      </c>
      <c r="G242" s="243" t="e">
        <f t="shared" si="11"/>
        <v>#DIV/0!</v>
      </c>
      <c r="I242" s="25"/>
      <c r="L242" s="36"/>
      <c r="M242" s="36"/>
      <c r="N242" s="36"/>
      <c r="O242" s="36"/>
      <c r="P242" s="36"/>
    </row>
    <row r="243" spans="1:16" ht="25.5" customHeight="1">
      <c r="A243" s="97" t="s">
        <v>618</v>
      </c>
      <c r="B243" s="203"/>
      <c r="C243" s="203"/>
      <c r="D243" s="126"/>
      <c r="E243" s="98">
        <v>103.9</v>
      </c>
      <c r="F243" s="98">
        <f t="shared" si="10"/>
        <v>103.9</v>
      </c>
      <c r="G243" s="243" t="e">
        <f t="shared" si="11"/>
        <v>#DIV/0!</v>
      </c>
      <c r="I243" s="25"/>
      <c r="L243" s="36"/>
      <c r="M243" s="36"/>
      <c r="N243" s="36"/>
      <c r="O243" s="36"/>
      <c r="P243" s="36"/>
    </row>
    <row r="244" spans="1:16" ht="25.5" customHeight="1">
      <c r="A244" s="97" t="s">
        <v>578</v>
      </c>
      <c r="B244" s="203"/>
      <c r="C244" s="203"/>
      <c r="D244" s="126"/>
      <c r="E244" s="98">
        <v>2.2000000000000002</v>
      </c>
      <c r="F244" s="98">
        <f t="shared" si="10"/>
        <v>2.2000000000000002</v>
      </c>
      <c r="G244" s="243" t="e">
        <f t="shared" si="11"/>
        <v>#DIV/0!</v>
      </c>
      <c r="I244" s="25"/>
      <c r="L244" s="36"/>
      <c r="M244" s="36"/>
      <c r="N244" s="36"/>
      <c r="O244" s="36"/>
      <c r="P244" s="36"/>
    </row>
    <row r="245" spans="1:16" ht="45.75" customHeight="1">
      <c r="A245" s="97" t="s">
        <v>619</v>
      </c>
      <c r="B245" s="203"/>
      <c r="C245" s="203"/>
      <c r="D245" s="126"/>
      <c r="E245" s="98">
        <v>15</v>
      </c>
      <c r="F245" s="98">
        <f t="shared" si="10"/>
        <v>15</v>
      </c>
      <c r="G245" s="243" t="e">
        <f t="shared" si="11"/>
        <v>#DIV/0!</v>
      </c>
      <c r="I245" s="25"/>
      <c r="L245" s="36"/>
      <c r="M245" s="36"/>
      <c r="N245" s="36"/>
      <c r="O245" s="36"/>
      <c r="P245" s="36"/>
    </row>
    <row r="246" spans="1:16" ht="25.5" customHeight="1">
      <c r="A246" s="97" t="s">
        <v>621</v>
      </c>
      <c r="B246" s="203"/>
      <c r="C246" s="203"/>
      <c r="D246" s="126"/>
      <c r="E246" s="98">
        <v>4.2</v>
      </c>
      <c r="F246" s="98">
        <f t="shared" si="10"/>
        <v>4.2</v>
      </c>
      <c r="G246" s="243" t="e">
        <f t="shared" si="11"/>
        <v>#DIV/0!</v>
      </c>
      <c r="I246" s="25"/>
      <c r="L246" s="36"/>
      <c r="M246" s="36"/>
      <c r="N246" s="36"/>
      <c r="O246" s="36"/>
      <c r="P246" s="36"/>
    </row>
    <row r="247" spans="1:16" ht="42.75" customHeight="1">
      <c r="A247" s="97" t="s">
        <v>622</v>
      </c>
      <c r="B247" s="203"/>
      <c r="C247" s="203"/>
      <c r="D247" s="126"/>
      <c r="E247" s="196">
        <v>498.7</v>
      </c>
      <c r="F247" s="98">
        <f t="shared" si="10"/>
        <v>498.7</v>
      </c>
      <c r="G247" s="243" t="e">
        <f t="shared" si="11"/>
        <v>#DIV/0!</v>
      </c>
      <c r="I247" s="25"/>
      <c r="L247" s="36"/>
      <c r="M247" s="36"/>
      <c r="N247" s="36"/>
      <c r="O247" s="36"/>
      <c r="P247" s="36"/>
    </row>
    <row r="248" spans="1:16" ht="25.5" customHeight="1">
      <c r="A248" s="97" t="s">
        <v>624</v>
      </c>
      <c r="B248" s="203"/>
      <c r="C248" s="203"/>
      <c r="D248" s="126"/>
      <c r="E248" s="196">
        <v>2.4</v>
      </c>
      <c r="F248" s="98">
        <f t="shared" si="10"/>
        <v>2.4</v>
      </c>
      <c r="G248" s="243" t="e">
        <f t="shared" si="11"/>
        <v>#DIV/0!</v>
      </c>
      <c r="I248" s="25"/>
      <c r="L248" s="36"/>
      <c r="M248" s="36"/>
      <c r="N248" s="36"/>
      <c r="O248" s="36"/>
      <c r="P248" s="36"/>
    </row>
    <row r="249" spans="1:16" ht="25.5" customHeight="1">
      <c r="A249" s="97" t="s">
        <v>626</v>
      </c>
      <c r="B249" s="203"/>
      <c r="C249" s="203"/>
      <c r="D249" s="126"/>
      <c r="E249" s="196">
        <v>47</v>
      </c>
      <c r="F249" s="98">
        <f t="shared" si="10"/>
        <v>47</v>
      </c>
      <c r="G249" s="243" t="e">
        <f t="shared" si="11"/>
        <v>#DIV/0!</v>
      </c>
      <c r="I249" s="25"/>
      <c r="L249" s="36"/>
      <c r="M249" s="36"/>
      <c r="N249" s="36"/>
      <c r="O249" s="36"/>
      <c r="P249" s="36"/>
    </row>
    <row r="250" spans="1:16" ht="25.5" customHeight="1">
      <c r="A250" s="97" t="s">
        <v>632</v>
      </c>
      <c r="B250" s="203"/>
      <c r="C250" s="203"/>
      <c r="D250" s="126"/>
      <c r="E250" s="196">
        <v>1.1000000000000001</v>
      </c>
      <c r="F250" s="98">
        <f t="shared" si="10"/>
        <v>1.1000000000000001</v>
      </c>
      <c r="G250" s="243" t="e">
        <f t="shared" si="11"/>
        <v>#DIV/0!</v>
      </c>
      <c r="I250" s="25"/>
      <c r="L250" s="36"/>
      <c r="M250" s="36"/>
      <c r="N250" s="36"/>
      <c r="O250" s="36"/>
      <c r="P250" s="36"/>
    </row>
    <row r="251" spans="1:16" ht="25.5" customHeight="1">
      <c r="A251" s="97" t="s">
        <v>633</v>
      </c>
      <c r="B251" s="203"/>
      <c r="C251" s="203"/>
      <c r="D251" s="126"/>
      <c r="E251" s="196">
        <v>0.7</v>
      </c>
      <c r="F251" s="98">
        <f t="shared" si="10"/>
        <v>0.7</v>
      </c>
      <c r="G251" s="243" t="e">
        <f t="shared" si="11"/>
        <v>#DIV/0!</v>
      </c>
      <c r="I251" s="25"/>
      <c r="L251" s="36"/>
      <c r="M251" s="36"/>
      <c r="N251" s="36"/>
      <c r="O251" s="36"/>
      <c r="P251" s="36"/>
    </row>
    <row r="252" spans="1:16" ht="25.5" customHeight="1">
      <c r="A252" s="97" t="s">
        <v>634</v>
      </c>
      <c r="B252" s="203"/>
      <c r="C252" s="203"/>
      <c r="D252" s="126"/>
      <c r="E252" s="196">
        <v>0.6</v>
      </c>
      <c r="F252" s="98">
        <f t="shared" si="10"/>
        <v>0.6</v>
      </c>
      <c r="G252" s="243" t="e">
        <f t="shared" si="11"/>
        <v>#DIV/0!</v>
      </c>
      <c r="I252" s="25"/>
      <c r="L252" s="36"/>
      <c r="M252" s="36"/>
      <c r="N252" s="36"/>
      <c r="O252" s="36"/>
      <c r="P252" s="36"/>
    </row>
    <row r="253" spans="1:16" ht="25.5" customHeight="1">
      <c r="A253" s="97" t="s">
        <v>635</v>
      </c>
      <c r="B253" s="203"/>
      <c r="C253" s="203"/>
      <c r="D253" s="126"/>
      <c r="E253" s="98">
        <v>32.200000000000003</v>
      </c>
      <c r="F253" s="98">
        <f t="shared" si="10"/>
        <v>32.200000000000003</v>
      </c>
      <c r="G253" s="243" t="e">
        <f t="shared" si="11"/>
        <v>#DIV/0!</v>
      </c>
      <c r="I253" s="25"/>
      <c r="L253" s="36"/>
      <c r="M253" s="36"/>
      <c r="N253" s="36"/>
      <c r="O253" s="36"/>
      <c r="P253" s="36"/>
    </row>
    <row r="254" spans="1:16" ht="25.5" customHeight="1">
      <c r="A254" s="97" t="s">
        <v>636</v>
      </c>
      <c r="B254" s="203"/>
      <c r="C254" s="203"/>
      <c r="D254" s="126"/>
      <c r="E254" s="98">
        <v>3.5</v>
      </c>
      <c r="F254" s="98">
        <f t="shared" si="10"/>
        <v>3.5</v>
      </c>
      <c r="G254" s="243" t="e">
        <f t="shared" si="11"/>
        <v>#DIV/0!</v>
      </c>
      <c r="I254" s="25"/>
      <c r="L254" s="36"/>
      <c r="M254" s="36"/>
      <c r="N254" s="36"/>
      <c r="O254" s="36"/>
      <c r="P254" s="36"/>
    </row>
    <row r="255" spans="1:16" ht="25.5" customHeight="1">
      <c r="A255" s="97" t="s">
        <v>644</v>
      </c>
      <c r="B255" s="203"/>
      <c r="C255" s="203"/>
      <c r="D255" s="126"/>
      <c r="E255" s="98">
        <v>92.3</v>
      </c>
      <c r="F255" s="98">
        <f t="shared" si="10"/>
        <v>92.3</v>
      </c>
      <c r="G255" s="243" t="e">
        <f t="shared" si="11"/>
        <v>#DIV/0!</v>
      </c>
      <c r="I255" s="25"/>
      <c r="L255" s="36"/>
      <c r="M255" s="36"/>
      <c r="N255" s="36"/>
      <c r="O255" s="36"/>
      <c r="P255" s="36"/>
    </row>
    <row r="256" spans="1:16" ht="25.5" customHeight="1">
      <c r="A256" s="97" t="s">
        <v>645</v>
      </c>
      <c r="B256" s="203"/>
      <c r="C256" s="203"/>
      <c r="D256" s="126"/>
      <c r="E256" s="98">
        <v>59.1</v>
      </c>
      <c r="F256" s="98">
        <f t="shared" si="10"/>
        <v>59.1</v>
      </c>
      <c r="G256" s="243" t="e">
        <f t="shared" si="11"/>
        <v>#DIV/0!</v>
      </c>
      <c r="I256" s="25"/>
      <c r="L256" s="36"/>
      <c r="M256" s="36"/>
      <c r="N256" s="36"/>
      <c r="O256" s="36"/>
      <c r="P256" s="36"/>
    </row>
    <row r="257" spans="1:16" ht="25.5" customHeight="1">
      <c r="A257" s="97" t="s">
        <v>646</v>
      </c>
      <c r="B257" s="203"/>
      <c r="C257" s="203"/>
      <c r="D257" s="126"/>
      <c r="E257" s="98">
        <v>50.8</v>
      </c>
      <c r="F257" s="98">
        <f t="shared" si="10"/>
        <v>50.8</v>
      </c>
      <c r="G257" s="243" t="e">
        <f t="shared" si="11"/>
        <v>#DIV/0!</v>
      </c>
      <c r="I257" s="25"/>
      <c r="L257" s="36"/>
      <c r="M257" s="36"/>
      <c r="N257" s="36"/>
      <c r="O257" s="36"/>
      <c r="P257" s="36"/>
    </row>
    <row r="258" spans="1:16" ht="25.5" customHeight="1">
      <c r="A258" s="97" t="s">
        <v>647</v>
      </c>
      <c r="B258" s="203"/>
      <c r="C258" s="203"/>
      <c r="D258" s="126"/>
      <c r="E258" s="98">
        <v>3.9</v>
      </c>
      <c r="F258" s="98">
        <f t="shared" si="10"/>
        <v>3.9</v>
      </c>
      <c r="G258" s="243" t="e">
        <f t="shared" si="11"/>
        <v>#DIV/0!</v>
      </c>
      <c r="I258" s="25"/>
      <c r="L258" s="36"/>
      <c r="M258" s="36"/>
      <c r="N258" s="36"/>
      <c r="O258" s="36"/>
      <c r="P258" s="36"/>
    </row>
    <row r="259" spans="1:16" ht="25.5" customHeight="1">
      <c r="A259" s="97" t="s">
        <v>648</v>
      </c>
      <c r="B259" s="203"/>
      <c r="C259" s="203"/>
      <c r="D259" s="126"/>
      <c r="E259" s="98">
        <v>28.7</v>
      </c>
      <c r="F259" s="98">
        <f t="shared" si="10"/>
        <v>28.7</v>
      </c>
      <c r="G259" s="243" t="e">
        <f t="shared" si="11"/>
        <v>#DIV/0!</v>
      </c>
      <c r="I259" s="25"/>
      <c r="L259" s="36"/>
      <c r="M259" s="36"/>
      <c r="N259" s="36"/>
      <c r="O259" s="36"/>
      <c r="P259" s="36"/>
    </row>
    <row r="260" spans="1:16" ht="25.5" customHeight="1">
      <c r="A260" s="97" t="s">
        <v>649</v>
      </c>
      <c r="B260" s="203"/>
      <c r="C260" s="203"/>
      <c r="D260" s="126"/>
      <c r="E260" s="98">
        <v>12.2</v>
      </c>
      <c r="F260" s="98">
        <f t="shared" si="10"/>
        <v>12.2</v>
      </c>
      <c r="G260" s="243" t="e">
        <f t="shared" si="11"/>
        <v>#DIV/0!</v>
      </c>
      <c r="I260" s="25"/>
      <c r="L260" s="36"/>
      <c r="M260" s="36"/>
      <c r="N260" s="36"/>
      <c r="O260" s="36"/>
      <c r="P260" s="36"/>
    </row>
    <row r="261" spans="1:16" ht="25.5" customHeight="1">
      <c r="A261" s="97" t="s">
        <v>650</v>
      </c>
      <c r="B261" s="203"/>
      <c r="C261" s="203"/>
      <c r="D261" s="126"/>
      <c r="E261" s="98">
        <v>10.4</v>
      </c>
      <c r="F261" s="98">
        <f t="shared" si="10"/>
        <v>10.4</v>
      </c>
      <c r="G261" s="243" t="e">
        <f t="shared" si="11"/>
        <v>#DIV/0!</v>
      </c>
      <c r="I261" s="25"/>
      <c r="L261" s="36"/>
      <c r="M261" s="36"/>
      <c r="N261" s="36"/>
      <c r="O261" s="36"/>
      <c r="P261" s="36"/>
    </row>
    <row r="262" spans="1:16" ht="25.5" customHeight="1">
      <c r="A262" s="97" t="s">
        <v>651</v>
      </c>
      <c r="B262" s="203"/>
      <c r="C262" s="203"/>
      <c r="D262" s="126"/>
      <c r="E262" s="98">
        <v>6.1</v>
      </c>
      <c r="F262" s="98">
        <f t="shared" si="10"/>
        <v>6.1</v>
      </c>
      <c r="G262" s="243" t="e">
        <f t="shared" si="11"/>
        <v>#DIV/0!</v>
      </c>
      <c r="I262" s="25"/>
      <c r="L262" s="36"/>
      <c r="M262" s="36"/>
      <c r="N262" s="36"/>
      <c r="O262" s="36"/>
      <c r="P262" s="36"/>
    </row>
    <row r="263" spans="1:16" ht="25.5" customHeight="1">
      <c r="A263" s="97" t="s">
        <v>639</v>
      </c>
      <c r="B263" s="203"/>
      <c r="C263" s="203"/>
      <c r="D263" s="126"/>
      <c r="E263" s="98">
        <v>12.8</v>
      </c>
      <c r="F263" s="98">
        <f t="shared" si="10"/>
        <v>12.8</v>
      </c>
      <c r="G263" s="243" t="e">
        <f t="shared" si="11"/>
        <v>#DIV/0!</v>
      </c>
      <c r="I263" s="25"/>
      <c r="L263" s="36"/>
      <c r="M263" s="36"/>
      <c r="N263" s="36"/>
      <c r="O263" s="36"/>
      <c r="P263" s="36"/>
    </row>
    <row r="264" spans="1:16" ht="25.5" customHeight="1">
      <c r="A264" s="97" t="s">
        <v>652</v>
      </c>
      <c r="B264" s="203"/>
      <c r="C264" s="203"/>
      <c r="D264" s="126"/>
      <c r="E264" s="98">
        <v>19.600000000000001</v>
      </c>
      <c r="F264" s="98">
        <f t="shared" ref="F264:F286" si="12">E264-D264</f>
        <v>19.600000000000001</v>
      </c>
      <c r="G264" s="243" t="e">
        <f t="shared" ref="G264:G286" si="13">(E264/D264)*100</f>
        <v>#DIV/0!</v>
      </c>
      <c r="I264" s="25"/>
      <c r="L264" s="36"/>
      <c r="M264" s="36"/>
      <c r="N264" s="36"/>
      <c r="O264" s="36"/>
      <c r="P264" s="36"/>
    </row>
    <row r="265" spans="1:16" ht="26.25" customHeight="1">
      <c r="A265" s="97" t="s">
        <v>655</v>
      </c>
      <c r="B265" s="203"/>
      <c r="C265" s="203"/>
      <c r="D265" s="126"/>
      <c r="E265" s="98">
        <v>31.2</v>
      </c>
      <c r="F265" s="98">
        <f t="shared" si="12"/>
        <v>31.2</v>
      </c>
      <c r="G265" s="243" t="e">
        <f t="shared" si="13"/>
        <v>#DIV/0!</v>
      </c>
      <c r="I265" s="25"/>
      <c r="L265" s="36"/>
      <c r="M265" s="36"/>
      <c r="N265" s="36"/>
      <c r="O265" s="36"/>
      <c r="P265" s="36"/>
    </row>
    <row r="266" spans="1:16" s="50" customFormat="1" ht="58.5" customHeight="1">
      <c r="A266" s="155" t="s">
        <v>262</v>
      </c>
      <c r="B266" s="206">
        <v>4050</v>
      </c>
      <c r="C266" s="200">
        <f>SUM(C267:C273)</f>
        <v>9004.1</v>
      </c>
      <c r="D266" s="157">
        <f>SUM(D267:D273)</f>
        <v>8045.4</v>
      </c>
      <c r="E266" s="157">
        <f>SUM(E267:E273)</f>
        <v>14040.3</v>
      </c>
      <c r="F266" s="157">
        <f t="shared" si="12"/>
        <v>5994.9</v>
      </c>
      <c r="G266" s="201">
        <f t="shared" si="13"/>
        <v>174.51338653143412</v>
      </c>
      <c r="H266" s="8"/>
      <c r="I266" s="25"/>
      <c r="J266" s="8"/>
      <c r="K266" s="8"/>
      <c r="L266" s="61"/>
      <c r="M266" s="61"/>
      <c r="N266" s="61"/>
      <c r="O266" s="61"/>
      <c r="P266" s="61"/>
    </row>
    <row r="267" spans="1:16" ht="45.75" customHeight="1">
      <c r="A267" s="68" t="s">
        <v>263</v>
      </c>
      <c r="B267" s="140"/>
      <c r="C267" s="98">
        <v>6079.6</v>
      </c>
      <c r="D267" s="126"/>
      <c r="E267" s="126"/>
      <c r="F267" s="126">
        <f t="shared" si="12"/>
        <v>0</v>
      </c>
      <c r="G267" s="243" t="e">
        <f t="shared" si="13"/>
        <v>#DIV/0!</v>
      </c>
      <c r="I267" s="25"/>
      <c r="L267" s="36"/>
      <c r="M267" s="36"/>
      <c r="N267" s="36"/>
      <c r="O267" s="36"/>
      <c r="P267" s="36"/>
    </row>
    <row r="268" spans="1:16" ht="63" customHeight="1">
      <c r="A268" s="68" t="s">
        <v>324</v>
      </c>
      <c r="B268" s="140"/>
      <c r="C268" s="98">
        <v>79.5</v>
      </c>
      <c r="D268" s="126"/>
      <c r="E268" s="98"/>
      <c r="F268" s="126">
        <f t="shared" si="12"/>
        <v>0</v>
      </c>
      <c r="G268" s="243" t="e">
        <f t="shared" si="13"/>
        <v>#DIV/0!</v>
      </c>
      <c r="I268" s="25"/>
      <c r="L268" s="36"/>
      <c r="M268" s="36"/>
      <c r="N268" s="36"/>
      <c r="O268" s="36"/>
      <c r="P268" s="36"/>
    </row>
    <row r="269" spans="1:16" ht="30.75" customHeight="1">
      <c r="A269" s="68" t="s">
        <v>325</v>
      </c>
      <c r="B269" s="140"/>
      <c r="C269" s="98">
        <v>2739.2</v>
      </c>
      <c r="D269" s="126"/>
      <c r="E269" s="98"/>
      <c r="F269" s="126">
        <f t="shared" si="12"/>
        <v>0</v>
      </c>
      <c r="G269" s="243" t="e">
        <f t="shared" si="13"/>
        <v>#DIV/0!</v>
      </c>
      <c r="I269" s="25"/>
      <c r="L269" s="36"/>
      <c r="M269" s="36"/>
      <c r="N269" s="36"/>
      <c r="O269" s="36"/>
      <c r="P269" s="36"/>
    </row>
    <row r="270" spans="1:16" ht="45.75" customHeight="1">
      <c r="A270" s="68" t="s">
        <v>326</v>
      </c>
      <c r="B270" s="140"/>
      <c r="C270" s="98">
        <v>33.6</v>
      </c>
      <c r="D270" s="126"/>
      <c r="E270" s="98"/>
      <c r="F270" s="126">
        <f t="shared" si="12"/>
        <v>0</v>
      </c>
      <c r="G270" s="243" t="e">
        <f t="shared" si="13"/>
        <v>#DIV/0!</v>
      </c>
      <c r="I270" s="25"/>
      <c r="L270" s="36"/>
      <c r="M270" s="36"/>
      <c r="N270" s="36"/>
      <c r="O270" s="36"/>
      <c r="P270" s="36"/>
    </row>
    <row r="271" spans="1:16" ht="45.75" customHeight="1">
      <c r="A271" s="68" t="s">
        <v>602</v>
      </c>
      <c r="B271" s="140"/>
      <c r="C271" s="98">
        <v>72.2</v>
      </c>
      <c r="D271" s="126"/>
      <c r="E271" s="98"/>
      <c r="F271" s="126">
        <f t="shared" si="12"/>
        <v>0</v>
      </c>
      <c r="G271" s="243" t="e">
        <f t="shared" si="13"/>
        <v>#DIV/0!</v>
      </c>
      <c r="I271" s="25"/>
      <c r="L271" s="36"/>
      <c r="M271" s="36"/>
      <c r="N271" s="36"/>
      <c r="O271" s="36"/>
      <c r="P271" s="36"/>
    </row>
    <row r="272" spans="1:16" ht="65.25" customHeight="1">
      <c r="A272" s="97" t="s">
        <v>375</v>
      </c>
      <c r="B272" s="203"/>
      <c r="C272" s="204"/>
      <c r="D272" s="98">
        <v>5492</v>
      </c>
      <c r="E272" s="98">
        <v>11895</v>
      </c>
      <c r="F272" s="126">
        <f t="shared" si="12"/>
        <v>6403</v>
      </c>
      <c r="G272" s="202">
        <f t="shared" si="13"/>
        <v>216.58776402039331</v>
      </c>
      <c r="I272" s="25"/>
      <c r="L272" s="36"/>
      <c r="M272" s="36"/>
      <c r="N272" s="36"/>
      <c r="O272" s="36"/>
      <c r="P272" s="36"/>
    </row>
    <row r="273" spans="1:16" ht="115.5" customHeight="1">
      <c r="A273" s="97" t="s">
        <v>374</v>
      </c>
      <c r="B273" s="203"/>
      <c r="C273" s="204"/>
      <c r="D273" s="98">
        <v>2553.4</v>
      </c>
      <c r="E273" s="98">
        <v>2145.3000000000002</v>
      </c>
      <c r="F273" s="126">
        <f t="shared" si="12"/>
        <v>-408.09999999999991</v>
      </c>
      <c r="G273" s="202">
        <f t="shared" si="13"/>
        <v>84.017388579932643</v>
      </c>
      <c r="I273" s="25"/>
      <c r="L273" s="36"/>
      <c r="M273" s="36"/>
      <c r="N273" s="36"/>
      <c r="O273" s="36"/>
      <c r="P273" s="36"/>
    </row>
    <row r="274" spans="1:16" s="50" customFormat="1" ht="26.25" customHeight="1">
      <c r="A274" s="155" t="s">
        <v>39</v>
      </c>
      <c r="B274" s="156">
        <v>4060</v>
      </c>
      <c r="C274" s="200">
        <f>SUM(C275:C286)</f>
        <v>1163.6000000000001</v>
      </c>
      <c r="D274" s="200">
        <f>SUM(D275:D286)</f>
        <v>25</v>
      </c>
      <c r="E274" s="200">
        <f>SUM(E275:E286)</f>
        <v>698.80000000000007</v>
      </c>
      <c r="F274" s="157">
        <f t="shared" si="12"/>
        <v>673.80000000000007</v>
      </c>
      <c r="G274" s="199">
        <f t="shared" si="13"/>
        <v>2795.2000000000003</v>
      </c>
      <c r="H274" s="8"/>
      <c r="I274" s="8"/>
      <c r="J274" s="8"/>
      <c r="K274" s="8"/>
      <c r="L274" s="61"/>
      <c r="M274" s="61"/>
      <c r="N274" s="61"/>
      <c r="O274" s="61"/>
      <c r="P274" s="61"/>
    </row>
    <row r="275" spans="1:16" ht="34.5" customHeight="1">
      <c r="A275" s="68" t="s">
        <v>264</v>
      </c>
      <c r="B275" s="156"/>
      <c r="C275" s="98">
        <v>1015.9</v>
      </c>
      <c r="D275" s="126"/>
      <c r="E275" s="126"/>
      <c r="F275" s="157">
        <f t="shared" si="12"/>
        <v>0</v>
      </c>
      <c r="G275" s="245" t="e">
        <f t="shared" si="13"/>
        <v>#DIV/0!</v>
      </c>
      <c r="L275" s="36"/>
      <c r="M275" s="36"/>
      <c r="N275" s="36"/>
      <c r="O275" s="36"/>
      <c r="P275" s="36"/>
    </row>
    <row r="276" spans="1:16" ht="66" customHeight="1">
      <c r="A276" s="68" t="s">
        <v>428</v>
      </c>
      <c r="B276" s="156"/>
      <c r="C276" s="98">
        <v>50</v>
      </c>
      <c r="D276" s="126">
        <v>25</v>
      </c>
      <c r="E276" s="126">
        <v>25</v>
      </c>
      <c r="F276" s="157">
        <f t="shared" si="12"/>
        <v>0</v>
      </c>
      <c r="G276" s="199">
        <f t="shared" si="13"/>
        <v>100</v>
      </c>
      <c r="L276" s="36"/>
      <c r="M276" s="36"/>
      <c r="N276" s="36"/>
      <c r="O276" s="36"/>
      <c r="P276" s="36"/>
    </row>
    <row r="277" spans="1:16" ht="31.5" customHeight="1">
      <c r="A277" s="68" t="s">
        <v>493</v>
      </c>
      <c r="B277" s="156"/>
      <c r="C277" s="98">
        <v>97.7</v>
      </c>
      <c r="D277" s="126"/>
      <c r="E277" s="126"/>
      <c r="F277" s="157">
        <f t="shared" si="12"/>
        <v>0</v>
      </c>
      <c r="G277" s="245" t="e">
        <f t="shared" si="13"/>
        <v>#DIV/0!</v>
      </c>
      <c r="L277" s="36"/>
      <c r="M277" s="36"/>
      <c r="N277" s="36"/>
      <c r="O277" s="36"/>
      <c r="P277" s="36"/>
    </row>
    <row r="278" spans="1:16" ht="69.75" customHeight="1">
      <c r="A278" s="68" t="s">
        <v>376</v>
      </c>
      <c r="B278" s="156"/>
      <c r="C278" s="98"/>
      <c r="D278" s="126"/>
      <c r="E278" s="126">
        <v>81.599999999999994</v>
      </c>
      <c r="F278" s="126">
        <f t="shared" si="12"/>
        <v>81.599999999999994</v>
      </c>
      <c r="G278" s="245" t="e">
        <f t="shared" si="13"/>
        <v>#DIV/0!</v>
      </c>
      <c r="L278" s="36"/>
      <c r="M278" s="36"/>
      <c r="N278" s="36"/>
      <c r="O278" s="36"/>
      <c r="P278" s="36"/>
    </row>
    <row r="279" spans="1:16" ht="104.25" customHeight="1">
      <c r="A279" s="68" t="s">
        <v>402</v>
      </c>
      <c r="B279" s="156"/>
      <c r="C279" s="98"/>
      <c r="D279" s="126"/>
      <c r="E279" s="126">
        <v>4.2</v>
      </c>
      <c r="F279" s="126">
        <f t="shared" si="12"/>
        <v>4.2</v>
      </c>
      <c r="G279" s="245" t="e">
        <f t="shared" si="13"/>
        <v>#DIV/0!</v>
      </c>
      <c r="L279" s="36"/>
      <c r="M279" s="36"/>
      <c r="N279" s="36"/>
      <c r="O279" s="36"/>
      <c r="P279" s="36"/>
    </row>
    <row r="280" spans="1:16" ht="93.75" customHeight="1">
      <c r="A280" s="68" t="s">
        <v>400</v>
      </c>
      <c r="B280" s="156"/>
      <c r="C280" s="98"/>
      <c r="D280" s="126"/>
      <c r="E280" s="126">
        <v>95.2</v>
      </c>
      <c r="F280" s="126">
        <f t="shared" si="12"/>
        <v>95.2</v>
      </c>
      <c r="G280" s="245" t="e">
        <f t="shared" si="13"/>
        <v>#DIV/0!</v>
      </c>
      <c r="L280" s="36"/>
      <c r="M280" s="36"/>
      <c r="N280" s="36"/>
      <c r="O280" s="36"/>
      <c r="P280" s="36"/>
    </row>
    <row r="281" spans="1:16" ht="78" customHeight="1">
      <c r="A281" s="68" t="s">
        <v>627</v>
      </c>
      <c r="B281" s="156"/>
      <c r="C281" s="98"/>
      <c r="D281" s="126"/>
      <c r="E281" s="126">
        <v>410</v>
      </c>
      <c r="F281" s="126">
        <f t="shared" si="12"/>
        <v>410</v>
      </c>
      <c r="G281" s="245" t="e">
        <f t="shared" si="13"/>
        <v>#DIV/0!</v>
      </c>
      <c r="L281" s="36"/>
      <c r="M281" s="36"/>
      <c r="N281" s="36"/>
      <c r="O281" s="36"/>
      <c r="P281" s="36"/>
    </row>
    <row r="282" spans="1:16" ht="78" customHeight="1">
      <c r="A282" s="68" t="s">
        <v>628</v>
      </c>
      <c r="B282" s="156"/>
      <c r="C282" s="98"/>
      <c r="D282" s="126"/>
      <c r="E282" s="126">
        <v>5.7</v>
      </c>
      <c r="F282" s="126">
        <f t="shared" si="12"/>
        <v>5.7</v>
      </c>
      <c r="G282" s="245" t="e">
        <f t="shared" si="13"/>
        <v>#DIV/0!</v>
      </c>
      <c r="L282" s="36"/>
      <c r="M282" s="36"/>
      <c r="N282" s="36"/>
      <c r="O282" s="36"/>
      <c r="P282" s="36"/>
    </row>
    <row r="283" spans="1:16" ht="93.75" customHeight="1">
      <c r="A283" s="68" t="s">
        <v>401</v>
      </c>
      <c r="B283" s="156"/>
      <c r="C283" s="98"/>
      <c r="D283" s="126"/>
      <c r="E283" s="126">
        <v>4.7</v>
      </c>
      <c r="F283" s="126">
        <f t="shared" si="12"/>
        <v>4.7</v>
      </c>
      <c r="G283" s="245" t="e">
        <f t="shared" si="13"/>
        <v>#DIV/0!</v>
      </c>
      <c r="L283" s="36"/>
      <c r="M283" s="36"/>
      <c r="N283" s="36"/>
      <c r="O283" s="36"/>
      <c r="P283" s="36"/>
    </row>
    <row r="284" spans="1:16" ht="93.75" customHeight="1">
      <c r="A284" s="68" t="s">
        <v>399</v>
      </c>
      <c r="B284" s="181"/>
      <c r="C284" s="98"/>
      <c r="D284" s="127"/>
      <c r="E284" s="127">
        <v>15</v>
      </c>
      <c r="F284" s="126">
        <f t="shared" si="12"/>
        <v>15</v>
      </c>
      <c r="G284" s="245" t="e">
        <f t="shared" si="13"/>
        <v>#DIV/0!</v>
      </c>
      <c r="L284" s="36"/>
      <c r="M284" s="36"/>
      <c r="N284" s="36"/>
      <c r="O284" s="36"/>
      <c r="P284" s="36"/>
    </row>
    <row r="285" spans="1:16" ht="101.25" customHeight="1">
      <c r="A285" s="97" t="s">
        <v>629</v>
      </c>
      <c r="B285" s="203"/>
      <c r="C285" s="98"/>
      <c r="D285" s="127"/>
      <c r="E285" s="127">
        <v>52</v>
      </c>
      <c r="F285" s="126">
        <f t="shared" si="12"/>
        <v>52</v>
      </c>
      <c r="G285" s="245" t="e">
        <f t="shared" si="13"/>
        <v>#DIV/0!</v>
      </c>
      <c r="L285" s="36"/>
      <c r="M285" s="36"/>
      <c r="N285" s="36"/>
      <c r="O285" s="36"/>
      <c r="P285" s="36"/>
    </row>
    <row r="286" spans="1:16" ht="106.5" customHeight="1">
      <c r="A286" s="97" t="s">
        <v>631</v>
      </c>
      <c r="B286" s="203"/>
      <c r="C286" s="98"/>
      <c r="D286" s="127"/>
      <c r="E286" s="127">
        <v>5.4</v>
      </c>
      <c r="F286" s="126">
        <f t="shared" si="12"/>
        <v>5.4</v>
      </c>
      <c r="G286" s="245" t="e">
        <f t="shared" si="13"/>
        <v>#DIV/0!</v>
      </c>
      <c r="L286" s="36"/>
      <c r="M286" s="36"/>
      <c r="N286" s="36"/>
      <c r="O286" s="36"/>
      <c r="P286" s="36"/>
    </row>
    <row r="287" spans="1:16">
      <c r="A287" s="147"/>
      <c r="B287" s="119"/>
      <c r="C287" s="209"/>
      <c r="D287" s="189"/>
      <c r="E287" s="189"/>
      <c r="F287" s="189"/>
      <c r="G287" s="31"/>
      <c r="L287" s="36"/>
      <c r="M287" s="36"/>
      <c r="N287" s="36"/>
      <c r="O287" s="36"/>
      <c r="P287" s="36"/>
    </row>
    <row r="288" spans="1:16" ht="18.75" customHeight="1">
      <c r="A288" s="146" t="s">
        <v>196</v>
      </c>
      <c r="B288" s="143"/>
      <c r="C288" s="291"/>
      <c r="D288" s="291"/>
      <c r="E288" s="289" t="s">
        <v>204</v>
      </c>
      <c r="F288" s="292"/>
      <c r="G288" s="292"/>
      <c r="H288" s="292"/>
      <c r="L288" s="36"/>
      <c r="M288" s="36"/>
      <c r="N288" s="36"/>
      <c r="O288" s="36"/>
      <c r="P288" s="36"/>
    </row>
    <row r="289" spans="1:16" ht="18.75">
      <c r="A289" s="46" t="s">
        <v>58</v>
      </c>
      <c r="B289" s="8"/>
      <c r="C289" s="280" t="s">
        <v>64</v>
      </c>
      <c r="D289" s="280"/>
      <c r="E289" s="147"/>
      <c r="F289" s="295" t="s">
        <v>17</v>
      </c>
      <c r="G289" s="295"/>
      <c r="L289" s="36"/>
      <c r="M289" s="36"/>
      <c r="N289" s="36"/>
      <c r="O289" s="36"/>
      <c r="P289" s="36"/>
    </row>
    <row r="290" spans="1:16">
      <c r="A290" s="16"/>
      <c r="B290" s="46"/>
      <c r="C290" s="113"/>
      <c r="D290" s="27"/>
      <c r="E290" s="27"/>
      <c r="F290" s="27"/>
      <c r="L290" s="36"/>
      <c r="M290" s="36"/>
      <c r="N290" s="36"/>
      <c r="O290" s="36"/>
      <c r="P290" s="36"/>
    </row>
    <row r="291" spans="1:16">
      <c r="A291" s="16"/>
      <c r="B291" s="46"/>
      <c r="C291" s="113"/>
      <c r="D291" s="27"/>
      <c r="E291" s="27"/>
      <c r="F291" s="27"/>
      <c r="L291" s="36"/>
      <c r="M291" s="36"/>
      <c r="N291" s="36"/>
      <c r="O291" s="36"/>
      <c r="P291" s="36"/>
    </row>
    <row r="292" spans="1:16">
      <c r="A292" s="16"/>
      <c r="B292" s="46"/>
      <c r="C292" s="113"/>
      <c r="D292" s="27"/>
      <c r="E292" s="27"/>
      <c r="F292" s="27"/>
      <c r="L292" s="36"/>
      <c r="M292" s="36"/>
      <c r="N292" s="36"/>
      <c r="O292" s="36"/>
      <c r="P292" s="36"/>
    </row>
    <row r="293" spans="1:16">
      <c r="A293" s="16"/>
      <c r="B293" s="46"/>
      <c r="C293" s="113"/>
      <c r="D293" s="27"/>
      <c r="E293" s="27"/>
      <c r="F293" s="27"/>
      <c r="L293" s="36"/>
      <c r="M293" s="36"/>
      <c r="N293" s="36"/>
      <c r="O293" s="36"/>
      <c r="P293" s="36"/>
    </row>
    <row r="294" spans="1:16">
      <c r="A294" s="16"/>
      <c r="B294" s="46"/>
      <c r="C294" s="113"/>
      <c r="D294" s="27"/>
      <c r="E294" s="27"/>
      <c r="F294" s="27"/>
      <c r="L294" s="36"/>
      <c r="M294" s="36"/>
      <c r="N294" s="36"/>
      <c r="O294" s="36"/>
      <c r="P294" s="36"/>
    </row>
    <row r="295" spans="1:16">
      <c r="A295" s="16"/>
      <c r="B295" s="46"/>
      <c r="C295" s="113"/>
      <c r="D295" s="27"/>
      <c r="E295" s="27"/>
      <c r="F295" s="27"/>
      <c r="L295" s="36"/>
      <c r="M295" s="36"/>
      <c r="N295" s="36"/>
      <c r="O295" s="36"/>
      <c r="P295" s="36"/>
    </row>
    <row r="296" spans="1:16">
      <c r="A296" s="16"/>
      <c r="B296" s="46"/>
      <c r="C296" s="113"/>
      <c r="D296" s="27"/>
      <c r="E296" s="27"/>
      <c r="F296" s="27"/>
      <c r="L296" s="36"/>
      <c r="M296" s="36"/>
      <c r="N296" s="36"/>
      <c r="O296" s="36"/>
      <c r="P296" s="36"/>
    </row>
    <row r="297" spans="1:16">
      <c r="A297" s="16"/>
      <c r="B297" s="46"/>
      <c r="C297" s="113"/>
      <c r="D297" s="27"/>
      <c r="E297" s="27"/>
      <c r="F297" s="27"/>
      <c r="L297" s="36"/>
      <c r="M297" s="36"/>
      <c r="N297" s="36"/>
      <c r="O297" s="36"/>
      <c r="P297" s="36"/>
    </row>
    <row r="298" spans="1:16">
      <c r="A298" s="16"/>
      <c r="B298" s="46"/>
      <c r="C298" s="113"/>
      <c r="D298" s="27"/>
      <c r="E298" s="27"/>
      <c r="F298" s="27"/>
      <c r="L298" s="36"/>
      <c r="M298" s="36"/>
      <c r="N298" s="36"/>
      <c r="O298" s="36"/>
      <c r="P298" s="36"/>
    </row>
    <row r="299" spans="1:16">
      <c r="A299" s="16"/>
      <c r="B299" s="46"/>
      <c r="C299" s="113"/>
      <c r="D299" s="27"/>
      <c r="E299" s="27"/>
      <c r="F299" s="27"/>
      <c r="L299" s="36"/>
      <c r="M299" s="36"/>
      <c r="N299" s="36"/>
      <c r="O299" s="36"/>
      <c r="P299" s="36"/>
    </row>
    <row r="300" spans="1:16">
      <c r="A300" s="16"/>
      <c r="B300" s="46"/>
      <c r="C300" s="113"/>
      <c r="D300" s="27"/>
      <c r="E300" s="27"/>
      <c r="F300" s="27"/>
      <c r="L300" s="36"/>
      <c r="M300" s="36"/>
      <c r="N300" s="36"/>
      <c r="O300" s="36"/>
      <c r="P300" s="36"/>
    </row>
    <row r="301" spans="1:16">
      <c r="A301" s="16"/>
      <c r="B301" s="46"/>
      <c r="C301" s="113"/>
      <c r="D301" s="27"/>
      <c r="E301" s="27"/>
      <c r="F301" s="27"/>
      <c r="L301" s="36"/>
      <c r="M301" s="36"/>
      <c r="N301" s="36"/>
      <c r="O301" s="36"/>
      <c r="P301" s="36"/>
    </row>
    <row r="302" spans="1:16">
      <c r="A302" s="16"/>
      <c r="B302" s="46"/>
      <c r="C302" s="113"/>
      <c r="D302" s="27"/>
      <c r="E302" s="27"/>
      <c r="F302" s="27"/>
      <c r="L302" s="36"/>
      <c r="M302" s="36"/>
      <c r="N302" s="36"/>
      <c r="O302" s="36"/>
      <c r="P302" s="36"/>
    </row>
    <row r="303" spans="1:16">
      <c r="A303" s="16"/>
      <c r="B303" s="46"/>
      <c r="C303" s="113"/>
      <c r="D303" s="27"/>
      <c r="E303" s="27"/>
      <c r="F303" s="27"/>
      <c r="L303" s="36"/>
      <c r="M303" s="36"/>
      <c r="N303" s="36"/>
      <c r="O303" s="36"/>
      <c r="P303" s="36"/>
    </row>
    <row r="304" spans="1:16">
      <c r="A304" s="16"/>
      <c r="B304" s="46"/>
      <c r="C304" s="113"/>
      <c r="D304" s="27"/>
      <c r="E304" s="27"/>
      <c r="F304" s="27"/>
      <c r="L304" s="36"/>
      <c r="M304" s="36"/>
      <c r="N304" s="36"/>
      <c r="O304" s="36"/>
      <c r="P304" s="36"/>
    </row>
    <row r="305" spans="1:16">
      <c r="A305" s="16"/>
      <c r="B305" s="46"/>
      <c r="C305" s="113"/>
      <c r="D305" s="27"/>
      <c r="E305" s="27"/>
      <c r="F305" s="27"/>
      <c r="L305" s="36"/>
      <c r="M305" s="36"/>
      <c r="N305" s="36"/>
      <c r="O305" s="36"/>
      <c r="P305" s="36"/>
    </row>
    <row r="306" spans="1:16">
      <c r="A306" s="16"/>
      <c r="B306" s="46"/>
      <c r="C306" s="113"/>
      <c r="D306" s="27"/>
      <c r="E306" s="27"/>
      <c r="F306" s="27"/>
      <c r="L306" s="36"/>
      <c r="M306" s="36"/>
      <c r="N306" s="36"/>
      <c r="O306" s="36"/>
      <c r="P306" s="36"/>
    </row>
    <row r="307" spans="1:16">
      <c r="A307" s="16"/>
      <c r="B307" s="46"/>
      <c r="C307" s="113"/>
      <c r="D307" s="27"/>
      <c r="E307" s="27"/>
      <c r="F307" s="27"/>
      <c r="L307" s="36"/>
      <c r="M307" s="36"/>
      <c r="N307" s="36"/>
      <c r="O307" s="36"/>
      <c r="P307" s="36"/>
    </row>
    <row r="308" spans="1:16">
      <c r="A308" s="16"/>
      <c r="B308" s="46"/>
      <c r="C308" s="113"/>
      <c r="D308" s="27"/>
      <c r="E308" s="27"/>
      <c r="F308" s="27"/>
      <c r="L308" s="36"/>
      <c r="M308" s="36"/>
      <c r="N308" s="36"/>
      <c r="O308" s="36"/>
      <c r="P308" s="36"/>
    </row>
    <row r="309" spans="1:16">
      <c r="A309" s="16"/>
      <c r="B309" s="46"/>
      <c r="C309" s="113"/>
      <c r="D309" s="27"/>
      <c r="E309" s="27"/>
      <c r="F309" s="27"/>
      <c r="L309" s="36"/>
      <c r="M309" s="36"/>
      <c r="N309" s="36"/>
      <c r="O309" s="36"/>
      <c r="P309" s="36"/>
    </row>
    <row r="310" spans="1:16">
      <c r="A310" s="16"/>
      <c r="B310" s="46"/>
      <c r="C310" s="113"/>
      <c r="D310" s="27"/>
      <c r="E310" s="27"/>
      <c r="F310" s="27"/>
      <c r="L310" s="36"/>
      <c r="M310" s="36"/>
      <c r="N310" s="36"/>
      <c r="O310" s="36"/>
      <c r="P310" s="36"/>
    </row>
    <row r="311" spans="1:16">
      <c r="A311" s="16"/>
      <c r="B311" s="46"/>
      <c r="C311" s="113"/>
      <c r="D311" s="27"/>
      <c r="E311" s="27"/>
      <c r="F311" s="27"/>
    </row>
    <row r="312" spans="1:16">
      <c r="A312" s="16"/>
      <c r="B312" s="46"/>
      <c r="C312" s="113"/>
      <c r="D312" s="27"/>
      <c r="E312" s="27"/>
      <c r="F312" s="27"/>
    </row>
    <row r="313" spans="1:16">
      <c r="A313" s="16"/>
      <c r="B313" s="46"/>
      <c r="C313" s="113"/>
      <c r="D313" s="27"/>
      <c r="E313" s="27"/>
      <c r="F313" s="27"/>
    </row>
    <row r="314" spans="1:16">
      <c r="A314" s="16"/>
      <c r="B314" s="46"/>
      <c r="C314" s="113"/>
      <c r="D314" s="27"/>
      <c r="E314" s="27"/>
      <c r="F314" s="27"/>
    </row>
    <row r="315" spans="1:16">
      <c r="A315" s="16"/>
      <c r="B315" s="46"/>
      <c r="C315" s="71"/>
      <c r="D315" s="46"/>
      <c r="E315" s="46"/>
      <c r="F315" s="46"/>
    </row>
    <row r="316" spans="1:16">
      <c r="A316" s="28"/>
      <c r="B316" s="46"/>
      <c r="C316" s="71"/>
      <c r="D316" s="46"/>
      <c r="E316" s="46"/>
      <c r="F316" s="46"/>
    </row>
    <row r="317" spans="1:16">
      <c r="A317" s="28"/>
      <c r="B317" s="46"/>
      <c r="C317" s="71"/>
      <c r="D317" s="46"/>
      <c r="E317" s="46"/>
      <c r="F317" s="46"/>
    </row>
    <row r="318" spans="1:16">
      <c r="A318" s="28"/>
      <c r="B318" s="46"/>
      <c r="C318" s="71"/>
      <c r="D318" s="46"/>
      <c r="E318" s="46"/>
      <c r="F318" s="46"/>
    </row>
    <row r="319" spans="1:16">
      <c r="A319" s="28"/>
      <c r="B319" s="46"/>
      <c r="C319" s="71"/>
      <c r="D319" s="46"/>
      <c r="E319" s="46"/>
      <c r="F319" s="46"/>
    </row>
    <row r="320" spans="1:16">
      <c r="A320" s="28"/>
      <c r="B320" s="46"/>
      <c r="C320" s="71"/>
      <c r="D320" s="46"/>
      <c r="E320" s="46"/>
      <c r="F320" s="46"/>
    </row>
    <row r="321" spans="1:6">
      <c r="A321" s="28"/>
      <c r="B321" s="46"/>
      <c r="C321" s="71"/>
      <c r="D321" s="46"/>
      <c r="E321" s="46"/>
      <c r="F321" s="46"/>
    </row>
    <row r="322" spans="1:6">
      <c r="A322" s="28"/>
      <c r="B322" s="46"/>
      <c r="C322" s="71"/>
      <c r="D322" s="46"/>
      <c r="E322" s="46"/>
      <c r="F322" s="46"/>
    </row>
    <row r="323" spans="1:6">
      <c r="A323" s="28"/>
      <c r="B323" s="46"/>
      <c r="C323" s="71"/>
      <c r="D323" s="46"/>
      <c r="E323" s="46"/>
      <c r="F323" s="46"/>
    </row>
    <row r="324" spans="1:6">
      <c r="A324" s="28"/>
      <c r="B324" s="46"/>
      <c r="C324" s="71"/>
      <c r="D324" s="46"/>
      <c r="E324" s="46"/>
      <c r="F324" s="46"/>
    </row>
    <row r="325" spans="1:6">
      <c r="A325" s="28"/>
      <c r="B325" s="46"/>
      <c r="C325" s="71"/>
      <c r="D325" s="46"/>
      <c r="E325" s="46"/>
      <c r="F325" s="46"/>
    </row>
    <row r="326" spans="1:6">
      <c r="A326" s="28"/>
      <c r="B326" s="46"/>
      <c r="C326" s="71"/>
      <c r="D326" s="46"/>
      <c r="E326" s="46"/>
      <c r="F326" s="46"/>
    </row>
    <row r="327" spans="1:6">
      <c r="A327" s="28"/>
      <c r="B327" s="46"/>
      <c r="C327" s="71"/>
      <c r="D327" s="46"/>
      <c r="E327" s="46"/>
      <c r="F327" s="46"/>
    </row>
    <row r="328" spans="1:6">
      <c r="A328" s="28"/>
      <c r="B328" s="46"/>
      <c r="C328" s="71"/>
      <c r="D328" s="46"/>
      <c r="E328" s="46"/>
      <c r="F328" s="46"/>
    </row>
    <row r="329" spans="1:6">
      <c r="A329" s="28"/>
      <c r="B329" s="46"/>
      <c r="C329" s="71"/>
      <c r="D329" s="46"/>
      <c r="E329" s="46"/>
      <c r="F329" s="46"/>
    </row>
    <row r="330" spans="1:6">
      <c r="A330" s="28"/>
      <c r="B330" s="46"/>
      <c r="C330" s="71"/>
      <c r="D330" s="46"/>
      <c r="E330" s="46"/>
      <c r="F330" s="46"/>
    </row>
    <row r="331" spans="1:6">
      <c r="A331" s="28"/>
      <c r="B331" s="46"/>
      <c r="C331" s="71"/>
      <c r="D331" s="46"/>
      <c r="E331" s="46"/>
      <c r="F331" s="46"/>
    </row>
    <row r="332" spans="1:6">
      <c r="A332" s="28"/>
      <c r="B332" s="46"/>
      <c r="C332" s="71"/>
      <c r="D332" s="46"/>
      <c r="E332" s="46"/>
      <c r="F332" s="46"/>
    </row>
    <row r="333" spans="1:6">
      <c r="A333" s="28"/>
      <c r="B333" s="46"/>
      <c r="C333" s="71"/>
      <c r="D333" s="46"/>
      <c r="E333" s="46"/>
      <c r="F333" s="46"/>
    </row>
    <row r="334" spans="1:6">
      <c r="A334" s="28"/>
      <c r="B334" s="46"/>
      <c r="C334" s="71"/>
      <c r="D334" s="46"/>
      <c r="E334" s="46"/>
      <c r="F334" s="46"/>
    </row>
    <row r="335" spans="1:6">
      <c r="A335" s="28"/>
      <c r="B335" s="46"/>
      <c r="C335" s="71"/>
      <c r="D335" s="46"/>
      <c r="E335" s="46"/>
      <c r="F335" s="46"/>
    </row>
    <row r="336" spans="1:6">
      <c r="A336" s="28"/>
      <c r="B336" s="46"/>
      <c r="C336" s="71"/>
      <c r="D336" s="46"/>
      <c r="E336" s="46"/>
      <c r="F336" s="46"/>
    </row>
    <row r="337" spans="1:6">
      <c r="A337" s="28"/>
      <c r="B337" s="46"/>
      <c r="C337" s="71"/>
      <c r="D337" s="46"/>
      <c r="E337" s="46"/>
      <c r="F337" s="46"/>
    </row>
    <row r="338" spans="1:6">
      <c r="A338" s="28"/>
      <c r="B338" s="46"/>
      <c r="C338" s="71"/>
      <c r="D338" s="46"/>
      <c r="E338" s="46"/>
      <c r="F338" s="46"/>
    </row>
    <row r="339" spans="1:6">
      <c r="A339" s="28"/>
      <c r="B339" s="46"/>
      <c r="C339" s="71"/>
      <c r="D339" s="46"/>
      <c r="E339" s="46"/>
      <c r="F339" s="46"/>
    </row>
    <row r="340" spans="1:6">
      <c r="A340" s="28"/>
      <c r="B340" s="46"/>
      <c r="C340" s="71"/>
      <c r="D340" s="46"/>
      <c r="E340" s="46"/>
      <c r="F340" s="46"/>
    </row>
    <row r="341" spans="1:6">
      <c r="A341" s="28"/>
      <c r="B341" s="46"/>
      <c r="C341" s="71"/>
      <c r="D341" s="46"/>
      <c r="E341" s="46"/>
      <c r="F341" s="46"/>
    </row>
    <row r="342" spans="1:6">
      <c r="A342" s="28"/>
      <c r="B342" s="46"/>
      <c r="C342" s="71"/>
      <c r="D342" s="46"/>
      <c r="E342" s="46"/>
      <c r="F342" s="46"/>
    </row>
    <row r="343" spans="1:6">
      <c r="A343" s="28"/>
      <c r="B343" s="46"/>
      <c r="C343" s="71"/>
      <c r="D343" s="46"/>
      <c r="E343" s="46"/>
      <c r="F343" s="46"/>
    </row>
    <row r="344" spans="1:6">
      <c r="A344" s="28"/>
      <c r="B344" s="46"/>
      <c r="C344" s="71"/>
      <c r="D344" s="46"/>
      <c r="E344" s="46"/>
      <c r="F344" s="46"/>
    </row>
    <row r="345" spans="1:6">
      <c r="A345" s="28"/>
      <c r="B345" s="46"/>
      <c r="C345" s="71"/>
      <c r="D345" s="46"/>
      <c r="E345" s="46"/>
      <c r="F345" s="46"/>
    </row>
    <row r="346" spans="1:6">
      <c r="A346" s="28"/>
      <c r="B346" s="46"/>
      <c r="C346" s="71"/>
      <c r="D346" s="46"/>
      <c r="E346" s="46"/>
      <c r="F346" s="46"/>
    </row>
    <row r="347" spans="1:6">
      <c r="A347" s="28"/>
      <c r="B347" s="46"/>
      <c r="C347" s="71"/>
      <c r="D347" s="46"/>
      <c r="E347" s="46"/>
      <c r="F347" s="46"/>
    </row>
    <row r="348" spans="1:6">
      <c r="A348" s="28"/>
      <c r="B348" s="46"/>
      <c r="C348" s="71"/>
      <c r="D348" s="46"/>
      <c r="E348" s="46"/>
      <c r="F348" s="46"/>
    </row>
    <row r="349" spans="1:6">
      <c r="A349" s="28"/>
      <c r="B349" s="46"/>
      <c r="C349" s="71"/>
      <c r="D349" s="46"/>
      <c r="E349" s="46"/>
      <c r="F349" s="46"/>
    </row>
    <row r="350" spans="1:6">
      <c r="A350" s="28"/>
      <c r="B350" s="46"/>
      <c r="C350" s="71"/>
      <c r="D350" s="46"/>
      <c r="E350" s="46"/>
      <c r="F350" s="46"/>
    </row>
    <row r="351" spans="1:6">
      <c r="A351" s="28"/>
      <c r="B351" s="46"/>
      <c r="C351" s="71"/>
      <c r="D351" s="46"/>
      <c r="E351" s="46"/>
      <c r="F351" s="46"/>
    </row>
    <row r="352" spans="1:6">
      <c r="A352" s="28"/>
      <c r="B352" s="46"/>
      <c r="C352" s="71"/>
      <c r="D352" s="46"/>
      <c r="E352" s="46"/>
      <c r="F352" s="46"/>
    </row>
    <row r="353" spans="1:6">
      <c r="A353" s="28"/>
      <c r="B353" s="46"/>
      <c r="C353" s="71"/>
      <c r="D353" s="46"/>
      <c r="E353" s="46"/>
      <c r="F353" s="46"/>
    </row>
    <row r="354" spans="1:6">
      <c r="A354" s="28"/>
      <c r="B354" s="46"/>
      <c r="C354" s="71"/>
      <c r="D354" s="46"/>
      <c r="E354" s="46"/>
      <c r="F354" s="46"/>
    </row>
    <row r="355" spans="1:6">
      <c r="A355" s="28"/>
      <c r="B355" s="46"/>
      <c r="C355" s="71"/>
      <c r="D355" s="46"/>
      <c r="E355" s="46"/>
      <c r="F355" s="46"/>
    </row>
    <row r="356" spans="1:6">
      <c r="A356" s="28"/>
      <c r="B356" s="46"/>
      <c r="C356" s="71"/>
      <c r="D356" s="46"/>
      <c r="E356" s="46"/>
      <c r="F356" s="46"/>
    </row>
    <row r="357" spans="1:6">
      <c r="A357" s="28"/>
      <c r="B357" s="46"/>
      <c r="C357" s="71"/>
      <c r="D357" s="46"/>
      <c r="E357" s="46"/>
      <c r="F357" s="46"/>
    </row>
    <row r="358" spans="1:6">
      <c r="A358" s="28"/>
      <c r="B358" s="46"/>
      <c r="C358" s="71"/>
      <c r="D358" s="46"/>
      <c r="E358" s="46"/>
      <c r="F358" s="46"/>
    </row>
    <row r="359" spans="1:6">
      <c r="A359" s="28"/>
      <c r="B359" s="46"/>
      <c r="C359" s="71"/>
      <c r="D359" s="46"/>
      <c r="E359" s="46"/>
      <c r="F359" s="46"/>
    </row>
    <row r="360" spans="1:6">
      <c r="A360" s="28"/>
      <c r="B360" s="46"/>
      <c r="C360" s="71"/>
      <c r="D360" s="46"/>
      <c r="E360" s="46"/>
      <c r="F360" s="46"/>
    </row>
    <row r="361" spans="1:6">
      <c r="A361" s="28"/>
      <c r="B361" s="46"/>
      <c r="C361" s="71"/>
      <c r="D361" s="46"/>
      <c r="E361" s="46"/>
      <c r="F361" s="46"/>
    </row>
    <row r="362" spans="1:6">
      <c r="A362" s="28"/>
      <c r="B362" s="46"/>
      <c r="C362" s="71"/>
      <c r="D362" s="46"/>
      <c r="E362" s="46"/>
      <c r="F362" s="46"/>
    </row>
    <row r="363" spans="1:6">
      <c r="A363" s="28"/>
      <c r="B363" s="46"/>
      <c r="C363" s="71"/>
      <c r="D363" s="46"/>
      <c r="E363" s="46"/>
      <c r="F363" s="46"/>
    </row>
    <row r="364" spans="1:6">
      <c r="A364" s="28"/>
      <c r="B364" s="46"/>
      <c r="C364" s="71"/>
      <c r="D364" s="46"/>
      <c r="E364" s="46"/>
      <c r="F364" s="46"/>
    </row>
    <row r="365" spans="1:6">
      <c r="A365" s="28"/>
      <c r="B365" s="46"/>
      <c r="C365" s="71"/>
      <c r="D365" s="46"/>
      <c r="E365" s="46"/>
      <c r="F365" s="46"/>
    </row>
    <row r="366" spans="1:6">
      <c r="A366" s="28"/>
      <c r="B366" s="46"/>
      <c r="C366" s="71"/>
      <c r="D366" s="46"/>
      <c r="E366" s="46"/>
      <c r="F366" s="46"/>
    </row>
    <row r="367" spans="1:6">
      <c r="A367" s="28"/>
      <c r="B367" s="46"/>
      <c r="C367" s="71"/>
      <c r="D367" s="46"/>
      <c r="E367" s="46"/>
      <c r="F367" s="46"/>
    </row>
    <row r="368" spans="1:6">
      <c r="A368" s="28"/>
      <c r="B368" s="46"/>
      <c r="C368" s="71"/>
      <c r="D368" s="46"/>
      <c r="E368" s="46"/>
      <c r="F368" s="46"/>
    </row>
    <row r="369" spans="1:6">
      <c r="A369" s="28"/>
      <c r="B369" s="46"/>
      <c r="C369" s="71"/>
      <c r="D369" s="46"/>
      <c r="E369" s="46"/>
      <c r="F369" s="46"/>
    </row>
    <row r="370" spans="1:6">
      <c r="A370" s="28"/>
      <c r="B370" s="46"/>
      <c r="C370" s="71"/>
      <c r="D370" s="46"/>
      <c r="E370" s="46"/>
      <c r="F370" s="46"/>
    </row>
    <row r="371" spans="1:6">
      <c r="A371" s="28"/>
      <c r="B371" s="46"/>
      <c r="C371" s="71"/>
      <c r="D371" s="46"/>
      <c r="E371" s="46"/>
      <c r="F371" s="46"/>
    </row>
    <row r="372" spans="1:6">
      <c r="A372" s="28"/>
      <c r="B372" s="46"/>
      <c r="C372" s="71"/>
      <c r="D372" s="46"/>
      <c r="E372" s="46"/>
      <c r="F372" s="46"/>
    </row>
    <row r="373" spans="1:6">
      <c r="A373" s="28"/>
      <c r="B373" s="46"/>
      <c r="C373" s="71"/>
      <c r="D373" s="46"/>
      <c r="E373" s="46"/>
      <c r="F373" s="46"/>
    </row>
    <row r="374" spans="1:6">
      <c r="A374" s="28"/>
      <c r="B374" s="46"/>
      <c r="C374" s="71"/>
      <c r="D374" s="46"/>
      <c r="E374" s="46"/>
      <c r="F374" s="46"/>
    </row>
    <row r="375" spans="1:6">
      <c r="A375" s="28"/>
      <c r="B375" s="46"/>
      <c r="C375" s="71"/>
      <c r="D375" s="46"/>
      <c r="E375" s="46"/>
      <c r="F375" s="46"/>
    </row>
    <row r="376" spans="1:6">
      <c r="A376" s="28"/>
      <c r="B376" s="46"/>
      <c r="C376" s="71"/>
      <c r="D376" s="46"/>
      <c r="E376" s="46"/>
      <c r="F376" s="46"/>
    </row>
    <row r="377" spans="1:6">
      <c r="A377" s="28"/>
      <c r="B377" s="46"/>
      <c r="C377" s="71"/>
      <c r="D377" s="46"/>
      <c r="E377" s="46"/>
      <c r="F377" s="46"/>
    </row>
    <row r="378" spans="1:6">
      <c r="A378" s="28"/>
      <c r="B378" s="46"/>
      <c r="F378" s="46"/>
    </row>
    <row r="379" spans="1:6">
      <c r="A379" s="28"/>
      <c r="B379" s="46"/>
      <c r="F379" s="46"/>
    </row>
    <row r="380" spans="1:6">
      <c r="A380" s="28"/>
      <c r="B380" s="46"/>
      <c r="F380" s="46"/>
    </row>
    <row r="381" spans="1:6">
      <c r="A381" s="28"/>
      <c r="B381" s="46"/>
      <c r="F381" s="46"/>
    </row>
    <row r="382" spans="1:6">
      <c r="A382" s="28"/>
      <c r="B382" s="46"/>
      <c r="F382" s="46"/>
    </row>
    <row r="383" spans="1:6">
      <c r="A383" s="28"/>
      <c r="B383" s="46"/>
      <c r="F383" s="46"/>
    </row>
    <row r="384" spans="1:6">
      <c r="A384" s="28"/>
      <c r="B384" s="46"/>
      <c r="F384" s="46"/>
    </row>
    <row r="385" spans="1:6">
      <c r="A385" s="28"/>
      <c r="B385" s="46"/>
      <c r="F385" s="46"/>
    </row>
    <row r="386" spans="1:6">
      <c r="A386" s="28"/>
      <c r="B386" s="46"/>
      <c r="F386" s="46"/>
    </row>
    <row r="387" spans="1:6">
      <c r="A387" s="28"/>
      <c r="B387" s="46"/>
      <c r="F387" s="46"/>
    </row>
    <row r="388" spans="1:6">
      <c r="A388" s="28"/>
      <c r="B388" s="46"/>
      <c r="F388" s="46"/>
    </row>
    <row r="389" spans="1:6">
      <c r="A389" s="28"/>
      <c r="B389" s="46"/>
      <c r="F389" s="46"/>
    </row>
    <row r="390" spans="1:6">
      <c r="A390" s="28"/>
      <c r="B390" s="46"/>
      <c r="F390" s="46"/>
    </row>
    <row r="391" spans="1:6">
      <c r="A391" s="28"/>
      <c r="B391" s="46"/>
      <c r="F391" s="46"/>
    </row>
    <row r="392" spans="1:6">
      <c r="A392" s="28"/>
      <c r="B392" s="46"/>
      <c r="F392" s="46"/>
    </row>
    <row r="393" spans="1:6">
      <c r="A393" s="28"/>
      <c r="B393" s="46"/>
      <c r="F393" s="46"/>
    </row>
    <row r="394" spans="1:6">
      <c r="A394" s="28"/>
      <c r="B394" s="46"/>
      <c r="F394" s="46"/>
    </row>
    <row r="395" spans="1:6">
      <c r="A395" s="28"/>
      <c r="B395" s="46"/>
      <c r="F395" s="46"/>
    </row>
    <row r="396" spans="1:6">
      <c r="A396" s="28"/>
      <c r="B396" s="46"/>
      <c r="F396" s="46"/>
    </row>
    <row r="397" spans="1:6">
      <c r="A397" s="28"/>
      <c r="B397" s="46"/>
      <c r="F397" s="46"/>
    </row>
    <row r="398" spans="1:6">
      <c r="A398" s="28"/>
      <c r="B398" s="46"/>
      <c r="F398" s="46"/>
    </row>
    <row r="399" spans="1:6">
      <c r="A399" s="28"/>
      <c r="B399" s="46"/>
      <c r="F399" s="46"/>
    </row>
    <row r="400" spans="1:6">
      <c r="A400" s="28"/>
      <c r="B400" s="46"/>
      <c r="F400" s="46"/>
    </row>
    <row r="401" spans="1:6">
      <c r="A401" s="28"/>
      <c r="B401" s="46"/>
      <c r="F401" s="46"/>
    </row>
    <row r="402" spans="1:6">
      <c r="A402" s="28"/>
      <c r="B402" s="46"/>
      <c r="F402" s="46"/>
    </row>
    <row r="403" spans="1:6">
      <c r="A403" s="28"/>
      <c r="B403" s="46"/>
      <c r="F403" s="46"/>
    </row>
    <row r="404" spans="1:6">
      <c r="A404" s="28"/>
      <c r="B404" s="46"/>
      <c r="F404" s="46"/>
    </row>
    <row r="405" spans="1:6">
      <c r="A405" s="28"/>
      <c r="B405" s="46"/>
      <c r="F405" s="46"/>
    </row>
    <row r="406" spans="1:6">
      <c r="A406" s="28"/>
      <c r="B406" s="46"/>
      <c r="F406" s="46"/>
    </row>
    <row r="407" spans="1:6">
      <c r="A407" s="28"/>
      <c r="B407" s="46"/>
      <c r="F407" s="46"/>
    </row>
    <row r="408" spans="1:6">
      <c r="A408" s="28"/>
      <c r="B408" s="46"/>
      <c r="F408" s="46"/>
    </row>
    <row r="409" spans="1:6">
      <c r="A409" s="28"/>
      <c r="B409" s="46"/>
      <c r="F409" s="46"/>
    </row>
    <row r="410" spans="1:6">
      <c r="A410" s="28"/>
      <c r="B410" s="46"/>
      <c r="F410" s="46"/>
    </row>
    <row r="411" spans="1:6">
      <c r="A411" s="28"/>
      <c r="B411" s="46"/>
      <c r="F411" s="46"/>
    </row>
    <row r="412" spans="1:6">
      <c r="A412" s="28"/>
      <c r="B412" s="46"/>
      <c r="F412" s="46"/>
    </row>
    <row r="413" spans="1:6">
      <c r="A413" s="28"/>
      <c r="B413" s="46"/>
      <c r="F413" s="46"/>
    </row>
    <row r="414" spans="1:6">
      <c r="A414" s="28"/>
      <c r="B414" s="46"/>
      <c r="F414" s="46"/>
    </row>
    <row r="415" spans="1:6">
      <c r="A415" s="28"/>
      <c r="B415" s="46"/>
      <c r="F415" s="46"/>
    </row>
    <row r="416" spans="1:6">
      <c r="A416" s="28"/>
    </row>
    <row r="417" spans="1:1">
      <c r="A417" s="28"/>
    </row>
    <row r="418" spans="1:1">
      <c r="A418" s="28"/>
    </row>
    <row r="419" spans="1:1">
      <c r="A419" s="28"/>
    </row>
    <row r="420" spans="1:1">
      <c r="A420" s="28"/>
    </row>
    <row r="421" spans="1:1">
      <c r="A421" s="28"/>
    </row>
    <row r="422" spans="1:1">
      <c r="A422" s="28"/>
    </row>
    <row r="423" spans="1:1">
      <c r="A423" s="28"/>
    </row>
    <row r="424" spans="1:1">
      <c r="A424" s="28"/>
    </row>
    <row r="425" spans="1:1">
      <c r="A425" s="28"/>
    </row>
    <row r="426" spans="1:1">
      <c r="A426" s="28"/>
    </row>
    <row r="427" spans="1:1">
      <c r="A427" s="28"/>
    </row>
    <row r="428" spans="1:1">
      <c r="A428" s="28"/>
    </row>
    <row r="429" spans="1:1">
      <c r="A429" s="28"/>
    </row>
    <row r="430" spans="1:1">
      <c r="A430" s="28"/>
    </row>
    <row r="431" spans="1:1">
      <c r="A431" s="28"/>
    </row>
    <row r="432" spans="1:1">
      <c r="A432" s="28"/>
    </row>
    <row r="433" spans="1:1">
      <c r="A433" s="28"/>
    </row>
    <row r="434" spans="1:1">
      <c r="A434" s="28"/>
    </row>
    <row r="435" spans="1:1">
      <c r="A435" s="28"/>
    </row>
    <row r="436" spans="1:1">
      <c r="A436" s="28"/>
    </row>
    <row r="437" spans="1:1">
      <c r="A437" s="28"/>
    </row>
    <row r="438" spans="1:1">
      <c r="A438" s="28"/>
    </row>
    <row r="439" spans="1:1">
      <c r="A439" s="28"/>
    </row>
    <row r="440" spans="1:1">
      <c r="A440" s="28"/>
    </row>
    <row r="441" spans="1:1">
      <c r="A441" s="28"/>
    </row>
    <row r="442" spans="1:1">
      <c r="A442" s="28"/>
    </row>
    <row r="443" spans="1:1">
      <c r="A443" s="28"/>
    </row>
    <row r="444" spans="1:1">
      <c r="A444" s="28"/>
    </row>
    <row r="445" spans="1:1">
      <c r="A445" s="28"/>
    </row>
    <row r="446" spans="1:1">
      <c r="A446" s="28"/>
    </row>
    <row r="447" spans="1:1">
      <c r="A447" s="28"/>
    </row>
    <row r="448" spans="1:1">
      <c r="A448" s="28"/>
    </row>
    <row r="449" spans="1:1">
      <c r="A449" s="28"/>
    </row>
    <row r="450" spans="1:1">
      <c r="A450" s="28"/>
    </row>
    <row r="451" spans="1:1">
      <c r="A451" s="28"/>
    </row>
    <row r="452" spans="1:1">
      <c r="A452" s="28"/>
    </row>
    <row r="453" spans="1:1">
      <c r="A453" s="28"/>
    </row>
    <row r="454" spans="1:1">
      <c r="A454" s="28"/>
    </row>
    <row r="455" spans="1:1">
      <c r="A455" s="28"/>
    </row>
    <row r="456" spans="1:1">
      <c r="A456" s="28"/>
    </row>
    <row r="457" spans="1:1">
      <c r="A457" s="28"/>
    </row>
    <row r="458" spans="1:1">
      <c r="A458" s="28"/>
    </row>
    <row r="459" spans="1:1">
      <c r="A459" s="28"/>
    </row>
    <row r="460" spans="1:1">
      <c r="A460" s="28"/>
    </row>
    <row r="461" spans="1:1">
      <c r="A461" s="28"/>
    </row>
    <row r="462" spans="1:1">
      <c r="A462" s="28"/>
    </row>
    <row r="463" spans="1:1">
      <c r="A463" s="28"/>
    </row>
    <row r="464" spans="1:1">
      <c r="A464" s="28"/>
    </row>
    <row r="465" spans="1:1">
      <c r="A465" s="28"/>
    </row>
    <row r="466" spans="1:1">
      <c r="A466" s="28"/>
    </row>
    <row r="467" spans="1:1">
      <c r="A467" s="28"/>
    </row>
    <row r="468" spans="1:1">
      <c r="A468" s="28"/>
    </row>
    <row r="469" spans="1:1">
      <c r="A469" s="28"/>
    </row>
    <row r="470" spans="1:1">
      <c r="A470" s="28"/>
    </row>
    <row r="471" spans="1:1">
      <c r="A471" s="28"/>
    </row>
    <row r="472" spans="1:1">
      <c r="A472" s="28"/>
    </row>
    <row r="473" spans="1:1">
      <c r="A473" s="28"/>
    </row>
    <row r="474" spans="1:1">
      <c r="A474" s="28"/>
    </row>
    <row r="475" spans="1:1">
      <c r="A475" s="28"/>
    </row>
    <row r="476" spans="1:1">
      <c r="A476" s="28"/>
    </row>
    <row r="477" spans="1:1">
      <c r="A477" s="28"/>
    </row>
    <row r="478" spans="1:1">
      <c r="A478" s="28"/>
    </row>
    <row r="479" spans="1:1">
      <c r="A479" s="28"/>
    </row>
    <row r="480" spans="1:1">
      <c r="A480" s="28"/>
    </row>
    <row r="481" spans="1:1">
      <c r="A481" s="28"/>
    </row>
    <row r="482" spans="1:1">
      <c r="A482" s="28"/>
    </row>
  </sheetData>
  <mergeCells count="12">
    <mergeCell ref="C289:D289"/>
    <mergeCell ref="F289:G289"/>
    <mergeCell ref="Q6:S6"/>
    <mergeCell ref="Q7:S7"/>
    <mergeCell ref="Q8:S8"/>
    <mergeCell ref="Q9:S9"/>
    <mergeCell ref="Q10:S10"/>
    <mergeCell ref="A1:F1"/>
    <mergeCell ref="E288:H288"/>
    <mergeCell ref="Q11:S11"/>
    <mergeCell ref="Q36:S36"/>
    <mergeCell ref="C288:D288"/>
  </mergeCells>
  <pageMargins left="0.39370078740157483" right="0.39370078740157483" top="0.98425196850393704" bottom="0.39370078740157483" header="0.19685039370078741" footer="0.19685039370078741"/>
  <pageSetup paperSize="9" scale="85" fitToHeight="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F161"/>
  <sheetViews>
    <sheetView view="pageBreakPreview" topLeftCell="A169" zoomScale="60" zoomScaleNormal="60" workbookViewId="0">
      <selection activeCell="H6" sqref="H6"/>
    </sheetView>
  </sheetViews>
  <sheetFormatPr defaultRowHeight="20.25"/>
  <cols>
    <col min="1" max="1" width="7.85546875" style="4" customWidth="1"/>
    <col min="2" max="2" width="26.140625" style="4" customWidth="1"/>
    <col min="3" max="3" width="11.28515625" style="4" customWidth="1"/>
    <col min="4" max="4" width="16.85546875" style="4" customWidth="1"/>
    <col min="5" max="7" width="18.42578125" style="4" customWidth="1"/>
    <col min="8" max="8" width="18.42578125" style="78" customWidth="1"/>
    <col min="9" max="9" width="18.42578125" style="4" customWidth="1"/>
    <col min="10" max="10" width="18.42578125" style="78" customWidth="1"/>
    <col min="11" max="11" width="18.7109375" style="4" customWidth="1"/>
    <col min="12" max="12" width="19" style="78" customWidth="1"/>
    <col min="13" max="13" width="18.42578125" style="10" customWidth="1"/>
    <col min="14" max="14" width="19.5703125" style="82" customWidth="1"/>
    <col min="15" max="15" width="18.7109375" style="4" customWidth="1"/>
    <col min="16" max="16" width="18.42578125" style="4" customWidth="1"/>
    <col min="17" max="16384" width="9.140625" style="4"/>
  </cols>
  <sheetData>
    <row r="1" spans="1:32">
      <c r="A1" s="71"/>
      <c r="B1" s="71"/>
      <c r="C1" s="71"/>
      <c r="D1" s="71"/>
      <c r="E1" s="71"/>
      <c r="F1" s="71"/>
      <c r="G1" s="71"/>
      <c r="H1" s="71"/>
      <c r="I1" s="210"/>
      <c r="J1" s="210"/>
      <c r="K1" s="10"/>
      <c r="L1" s="10"/>
      <c r="N1" s="10"/>
      <c r="O1" s="10"/>
      <c r="P1" s="210"/>
      <c r="Q1" s="10"/>
      <c r="R1" s="10"/>
      <c r="S1" s="10"/>
    </row>
    <row r="2" spans="1:32" s="11" customFormat="1" ht="63.75" customHeight="1">
      <c r="A2" s="211"/>
      <c r="B2" s="211"/>
      <c r="C2" s="211"/>
      <c r="D2" s="211"/>
      <c r="E2" s="212" t="s">
        <v>200</v>
      </c>
      <c r="F2" s="212"/>
      <c r="G2" s="212"/>
      <c r="H2" s="212"/>
      <c r="I2" s="212"/>
      <c r="J2" s="212"/>
      <c r="K2" s="212"/>
      <c r="L2" s="213"/>
      <c r="M2" s="211"/>
      <c r="N2" s="211"/>
      <c r="O2" s="211"/>
      <c r="P2" s="211"/>
      <c r="Q2" s="211"/>
      <c r="R2" s="211"/>
      <c r="S2" s="211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>
      <c r="A3" s="214"/>
      <c r="B3" s="214"/>
      <c r="C3" s="214"/>
      <c r="D3" s="214"/>
      <c r="E3" s="215"/>
      <c r="F3" s="215"/>
      <c r="G3" s="215"/>
      <c r="H3" s="215"/>
      <c r="I3" s="215"/>
      <c r="J3" s="215"/>
      <c r="K3" s="10"/>
      <c r="L3" s="10"/>
      <c r="N3" s="10"/>
      <c r="O3" s="10"/>
      <c r="P3" s="210" t="s">
        <v>50</v>
      </c>
      <c r="Q3" s="10"/>
      <c r="R3" s="10"/>
      <c r="S3" s="10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52.5" customHeight="1">
      <c r="A4" s="268" t="s">
        <v>8</v>
      </c>
      <c r="B4" s="268" t="s">
        <v>20</v>
      </c>
      <c r="C4" s="268"/>
      <c r="D4" s="268"/>
      <c r="E4" s="268" t="s">
        <v>119</v>
      </c>
      <c r="F4" s="268"/>
      <c r="G4" s="268" t="s">
        <v>202</v>
      </c>
      <c r="H4" s="268"/>
      <c r="I4" s="268" t="s">
        <v>334</v>
      </c>
      <c r="J4" s="268"/>
      <c r="K4" s="268" t="s">
        <v>201</v>
      </c>
      <c r="L4" s="268"/>
      <c r="M4" s="268" t="s">
        <v>120</v>
      </c>
      <c r="N4" s="268"/>
      <c r="O4" s="268"/>
      <c r="P4" s="268"/>
      <c r="Q4" s="10"/>
      <c r="R4" s="10"/>
      <c r="S4" s="10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ht="93.75" customHeight="1">
      <c r="A5" s="268"/>
      <c r="B5" s="268"/>
      <c r="C5" s="268"/>
      <c r="D5" s="268"/>
      <c r="E5" s="149" t="s">
        <v>603</v>
      </c>
      <c r="F5" s="149" t="s">
        <v>604</v>
      </c>
      <c r="G5" s="149" t="s">
        <v>603</v>
      </c>
      <c r="H5" s="149" t="s">
        <v>604</v>
      </c>
      <c r="I5" s="149" t="s">
        <v>603</v>
      </c>
      <c r="J5" s="149" t="s">
        <v>604</v>
      </c>
      <c r="K5" s="149" t="s">
        <v>603</v>
      </c>
      <c r="L5" s="149" t="s">
        <v>604</v>
      </c>
      <c r="M5" s="149" t="s">
        <v>603</v>
      </c>
      <c r="N5" s="149" t="s">
        <v>604</v>
      </c>
      <c r="O5" s="249" t="s">
        <v>105</v>
      </c>
      <c r="P5" s="249" t="s">
        <v>108</v>
      </c>
      <c r="Q5" s="10"/>
      <c r="R5" s="10"/>
      <c r="S5" s="10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2" ht="30" customHeight="1">
      <c r="A6" s="249">
        <v>1</v>
      </c>
      <c r="B6" s="268">
        <v>2</v>
      </c>
      <c r="C6" s="268"/>
      <c r="D6" s="268"/>
      <c r="E6" s="249">
        <v>3</v>
      </c>
      <c r="F6" s="249">
        <v>4</v>
      </c>
      <c r="G6" s="249">
        <v>5</v>
      </c>
      <c r="H6" s="249">
        <v>6</v>
      </c>
      <c r="I6" s="249">
        <v>7</v>
      </c>
      <c r="J6" s="249">
        <v>8</v>
      </c>
      <c r="K6" s="248">
        <v>9</v>
      </c>
      <c r="L6" s="248">
        <v>10</v>
      </c>
      <c r="M6" s="248">
        <v>11</v>
      </c>
      <c r="N6" s="248">
        <v>12</v>
      </c>
      <c r="O6" s="248">
        <v>13</v>
      </c>
      <c r="P6" s="248">
        <v>14</v>
      </c>
      <c r="Q6" s="10"/>
      <c r="R6" s="10"/>
      <c r="S6" s="1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s="81" customFormat="1" ht="48" customHeight="1">
      <c r="A7" s="250" t="s">
        <v>81</v>
      </c>
      <c r="B7" s="310" t="s">
        <v>92</v>
      </c>
      <c r="C7" s="311"/>
      <c r="D7" s="311"/>
      <c r="E7" s="216">
        <f>SUM(E8:E38)</f>
        <v>0</v>
      </c>
      <c r="F7" s="216">
        <f t="shared" ref="F7:N7" si="0">SUM(F8:F38)</f>
        <v>0</v>
      </c>
      <c r="G7" s="216">
        <f t="shared" si="0"/>
        <v>16376.4</v>
      </c>
      <c r="H7" s="216">
        <f t="shared" si="0"/>
        <v>23799.300000000003</v>
      </c>
      <c r="I7" s="216">
        <f t="shared" si="0"/>
        <v>0</v>
      </c>
      <c r="J7" s="216">
        <f t="shared" si="0"/>
        <v>7344.9</v>
      </c>
      <c r="K7" s="216">
        <f t="shared" si="0"/>
        <v>0</v>
      </c>
      <c r="L7" s="216">
        <f t="shared" si="0"/>
        <v>2630</v>
      </c>
      <c r="M7" s="216">
        <f t="shared" si="0"/>
        <v>16376.4</v>
      </c>
      <c r="N7" s="216">
        <f t="shared" si="0"/>
        <v>33774.200000000004</v>
      </c>
      <c r="O7" s="87">
        <f>N7-M7</f>
        <v>17397.800000000003</v>
      </c>
      <c r="P7" s="87">
        <f>(N7/M7)*100</f>
        <v>206.23702401016098</v>
      </c>
      <c r="Q7" s="10"/>
      <c r="R7" s="10"/>
      <c r="S7" s="10"/>
    </row>
    <row r="8" spans="1:32" ht="36.75" customHeight="1">
      <c r="A8" s="250"/>
      <c r="B8" s="300" t="s">
        <v>341</v>
      </c>
      <c r="C8" s="301"/>
      <c r="D8" s="302"/>
      <c r="E8" s="97"/>
      <c r="F8" s="97"/>
      <c r="G8" s="216"/>
      <c r="H8" s="216"/>
      <c r="I8" s="216"/>
      <c r="J8" s="196">
        <v>26.2</v>
      </c>
      <c r="K8" s="216"/>
      <c r="L8" s="196"/>
      <c r="M8" s="98">
        <f t="shared" ref="M8:M23" si="1">SUM(E8,G8,I8,K8)</f>
        <v>0</v>
      </c>
      <c r="N8" s="98">
        <f t="shared" ref="N8:N38" si="2">SUM(F8,H8,J8,L8)</f>
        <v>26.2</v>
      </c>
      <c r="O8" s="98">
        <f t="shared" ref="O8" si="3">N8-M8</f>
        <v>26.2</v>
      </c>
      <c r="P8" s="226" t="e">
        <f t="shared" ref="P8" si="4">(N8/M8)*100</f>
        <v>#DIV/0!</v>
      </c>
      <c r="Q8" s="10"/>
      <c r="R8" s="10"/>
      <c r="S8" s="10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36.75" customHeight="1">
      <c r="A9" s="250"/>
      <c r="B9" s="300" t="s">
        <v>354</v>
      </c>
      <c r="C9" s="301"/>
      <c r="D9" s="301"/>
      <c r="E9" s="97"/>
      <c r="F9" s="97"/>
      <c r="G9" s="216"/>
      <c r="H9" s="216"/>
      <c r="I9" s="216"/>
      <c r="J9" s="196"/>
      <c r="K9" s="216"/>
      <c r="L9" s="196">
        <v>23.7</v>
      </c>
      <c r="M9" s="98">
        <f t="shared" si="1"/>
        <v>0</v>
      </c>
      <c r="N9" s="98">
        <f t="shared" si="2"/>
        <v>23.7</v>
      </c>
      <c r="O9" s="98">
        <f t="shared" ref="O9:O38" si="5">N9-M9</f>
        <v>23.7</v>
      </c>
      <c r="P9" s="226" t="e">
        <f t="shared" ref="P9:P38" si="6">(N9/M9)*100</f>
        <v>#DIV/0!</v>
      </c>
      <c r="Q9" s="10"/>
      <c r="R9" s="10"/>
      <c r="S9" s="10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36.75" customHeight="1">
      <c r="A10" s="250"/>
      <c r="B10" s="300" t="s">
        <v>368</v>
      </c>
      <c r="C10" s="303"/>
      <c r="D10" s="307"/>
      <c r="E10" s="87"/>
      <c r="F10" s="87"/>
      <c r="G10" s="216"/>
      <c r="H10" s="216"/>
      <c r="I10" s="216"/>
      <c r="J10" s="196">
        <v>420</v>
      </c>
      <c r="K10" s="216"/>
      <c r="L10" s="196"/>
      <c r="M10" s="98">
        <f t="shared" si="1"/>
        <v>0</v>
      </c>
      <c r="N10" s="98">
        <f t="shared" si="2"/>
        <v>420</v>
      </c>
      <c r="O10" s="98">
        <f t="shared" si="5"/>
        <v>420</v>
      </c>
      <c r="P10" s="226" t="e">
        <f t="shared" si="6"/>
        <v>#DIV/0!</v>
      </c>
      <c r="Q10" s="10" t="s">
        <v>338</v>
      </c>
      <c r="R10" s="10"/>
      <c r="S10" s="10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36.75" customHeight="1">
      <c r="A11" s="250"/>
      <c r="B11" s="300" t="s">
        <v>371</v>
      </c>
      <c r="C11" s="301"/>
      <c r="D11" s="302"/>
      <c r="E11" s="87"/>
      <c r="F11" s="87"/>
      <c r="G11" s="216"/>
      <c r="H11" s="216"/>
      <c r="I11" s="216"/>
      <c r="J11" s="196">
        <v>1194.5999999999999</v>
      </c>
      <c r="K11" s="216"/>
      <c r="L11" s="196"/>
      <c r="M11" s="98">
        <f t="shared" si="1"/>
        <v>0</v>
      </c>
      <c r="N11" s="98">
        <f t="shared" si="2"/>
        <v>1194.5999999999999</v>
      </c>
      <c r="O11" s="98">
        <f t="shared" si="5"/>
        <v>1194.5999999999999</v>
      </c>
      <c r="P11" s="226" t="e">
        <f t="shared" si="6"/>
        <v>#DIV/0!</v>
      </c>
      <c r="Q11" s="10" t="s">
        <v>338</v>
      </c>
      <c r="R11" s="10"/>
      <c r="S11" s="10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42" customHeight="1">
      <c r="A12" s="250"/>
      <c r="B12" s="300" t="s">
        <v>373</v>
      </c>
      <c r="C12" s="301"/>
      <c r="D12" s="302"/>
      <c r="E12" s="87"/>
      <c r="F12" s="87"/>
      <c r="G12" s="216"/>
      <c r="H12" s="216"/>
      <c r="I12" s="216"/>
      <c r="J12" s="196"/>
      <c r="K12" s="216"/>
      <c r="L12" s="196">
        <v>76.5</v>
      </c>
      <c r="M12" s="98">
        <f t="shared" si="1"/>
        <v>0</v>
      </c>
      <c r="N12" s="98">
        <f t="shared" si="2"/>
        <v>76.5</v>
      </c>
      <c r="O12" s="98">
        <f t="shared" si="5"/>
        <v>76.5</v>
      </c>
      <c r="P12" s="226" t="e">
        <f t="shared" si="6"/>
        <v>#DIV/0!</v>
      </c>
      <c r="Q12" s="10"/>
      <c r="R12" s="10"/>
      <c r="S12" s="10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48" customHeight="1">
      <c r="A13" s="250"/>
      <c r="B13" s="300" t="s">
        <v>370</v>
      </c>
      <c r="C13" s="301"/>
      <c r="D13" s="302"/>
      <c r="E13" s="87"/>
      <c r="F13" s="87"/>
      <c r="G13" s="87"/>
      <c r="H13" s="87"/>
      <c r="I13" s="87"/>
      <c r="J13" s="98">
        <v>24.5</v>
      </c>
      <c r="K13" s="216"/>
      <c r="L13" s="196"/>
      <c r="M13" s="98">
        <f t="shared" si="1"/>
        <v>0</v>
      </c>
      <c r="N13" s="98">
        <f t="shared" si="2"/>
        <v>24.5</v>
      </c>
      <c r="O13" s="98">
        <f t="shared" si="5"/>
        <v>24.5</v>
      </c>
      <c r="P13" s="226" t="e">
        <f t="shared" si="6"/>
        <v>#DIV/0!</v>
      </c>
      <c r="Q13" s="10" t="s">
        <v>338</v>
      </c>
      <c r="R13" s="10"/>
      <c r="S13" s="1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48" customHeight="1">
      <c r="A14" s="250"/>
      <c r="B14" s="300" t="s">
        <v>405</v>
      </c>
      <c r="C14" s="301"/>
      <c r="D14" s="302"/>
      <c r="E14" s="87"/>
      <c r="F14" s="87"/>
      <c r="G14" s="87"/>
      <c r="H14" s="87"/>
      <c r="I14" s="87"/>
      <c r="J14" s="98"/>
      <c r="K14" s="216"/>
      <c r="L14" s="196">
        <v>96.3</v>
      </c>
      <c r="M14" s="98">
        <f t="shared" si="1"/>
        <v>0</v>
      </c>
      <c r="N14" s="98">
        <f t="shared" si="2"/>
        <v>96.3</v>
      </c>
      <c r="O14" s="98">
        <f t="shared" si="5"/>
        <v>96.3</v>
      </c>
      <c r="P14" s="226" t="e">
        <f t="shared" si="6"/>
        <v>#DIV/0!</v>
      </c>
      <c r="Q14" s="10"/>
      <c r="R14" s="10"/>
      <c r="S14" s="10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48" customHeight="1">
      <c r="A15" s="250"/>
      <c r="B15" s="300" t="s">
        <v>410</v>
      </c>
      <c r="C15" s="301"/>
      <c r="D15" s="302"/>
      <c r="E15" s="87"/>
      <c r="F15" s="87"/>
      <c r="G15" s="87"/>
      <c r="H15" s="87"/>
      <c r="I15" s="87"/>
      <c r="J15" s="98"/>
      <c r="K15" s="216"/>
      <c r="L15" s="196">
        <v>110.9</v>
      </c>
      <c r="M15" s="98">
        <f t="shared" si="1"/>
        <v>0</v>
      </c>
      <c r="N15" s="98">
        <f t="shared" si="2"/>
        <v>110.9</v>
      </c>
      <c r="O15" s="98">
        <f t="shared" si="5"/>
        <v>110.9</v>
      </c>
      <c r="P15" s="226" t="e">
        <f t="shared" si="6"/>
        <v>#DIV/0!</v>
      </c>
      <c r="Q15" s="10"/>
      <c r="R15" s="10"/>
      <c r="S15" s="1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48" customHeight="1">
      <c r="A16" s="250"/>
      <c r="B16" s="300" t="s">
        <v>411</v>
      </c>
      <c r="C16" s="301"/>
      <c r="D16" s="302"/>
      <c r="E16" s="87"/>
      <c r="F16" s="87"/>
      <c r="G16" s="87"/>
      <c r="H16" s="87"/>
      <c r="I16" s="87"/>
      <c r="J16" s="98"/>
      <c r="K16" s="216"/>
      <c r="L16" s="196">
        <v>53.8</v>
      </c>
      <c r="M16" s="98">
        <f t="shared" si="1"/>
        <v>0</v>
      </c>
      <c r="N16" s="98">
        <f t="shared" si="2"/>
        <v>53.8</v>
      </c>
      <c r="O16" s="98">
        <f t="shared" si="5"/>
        <v>53.8</v>
      </c>
      <c r="P16" s="226" t="e">
        <f t="shared" si="6"/>
        <v>#DIV/0!</v>
      </c>
      <c r="Q16" s="10"/>
      <c r="R16" s="10"/>
      <c r="S16" s="1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ht="48" customHeight="1">
      <c r="A17" s="250"/>
      <c r="B17" s="300" t="s">
        <v>412</v>
      </c>
      <c r="C17" s="301"/>
      <c r="D17" s="302"/>
      <c r="E17" s="87"/>
      <c r="F17" s="87"/>
      <c r="G17" s="87"/>
      <c r="H17" s="87"/>
      <c r="I17" s="87"/>
      <c r="J17" s="98"/>
      <c r="K17" s="216"/>
      <c r="L17" s="196">
        <v>65.7</v>
      </c>
      <c r="M17" s="98">
        <f t="shared" si="1"/>
        <v>0</v>
      </c>
      <c r="N17" s="98">
        <f t="shared" si="2"/>
        <v>65.7</v>
      </c>
      <c r="O17" s="98">
        <f t="shared" si="5"/>
        <v>65.7</v>
      </c>
      <c r="P17" s="226" t="e">
        <f t="shared" si="6"/>
        <v>#DIV/0!</v>
      </c>
      <c r="Q17" s="10"/>
      <c r="R17" s="10"/>
      <c r="S17" s="1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ht="38.25" customHeight="1">
      <c r="A18" s="250"/>
      <c r="B18" s="300" t="s">
        <v>413</v>
      </c>
      <c r="C18" s="301"/>
      <c r="D18" s="302"/>
      <c r="E18" s="87"/>
      <c r="F18" s="87"/>
      <c r="G18" s="87"/>
      <c r="H18" s="87"/>
      <c r="I18" s="87"/>
      <c r="J18" s="98"/>
      <c r="K18" s="216"/>
      <c r="L18" s="196">
        <v>53.8</v>
      </c>
      <c r="M18" s="98">
        <f t="shared" si="1"/>
        <v>0</v>
      </c>
      <c r="N18" s="98">
        <f t="shared" si="2"/>
        <v>53.8</v>
      </c>
      <c r="O18" s="98">
        <f t="shared" si="5"/>
        <v>53.8</v>
      </c>
      <c r="P18" s="226" t="e">
        <f t="shared" si="6"/>
        <v>#DIV/0!</v>
      </c>
      <c r="Q18" s="10"/>
      <c r="R18" s="10"/>
      <c r="S18" s="1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ht="34.5" customHeight="1">
      <c r="A19" s="250"/>
      <c r="B19" s="300" t="s">
        <v>339</v>
      </c>
      <c r="C19" s="303"/>
      <c r="D19" s="307"/>
      <c r="E19" s="87"/>
      <c r="F19" s="87"/>
      <c r="G19" s="87"/>
      <c r="H19" s="87"/>
      <c r="I19" s="87"/>
      <c r="J19" s="196">
        <v>4371.5</v>
      </c>
      <c r="K19" s="216"/>
      <c r="L19" s="196"/>
      <c r="M19" s="98">
        <f t="shared" si="1"/>
        <v>0</v>
      </c>
      <c r="N19" s="98">
        <f t="shared" si="2"/>
        <v>4371.5</v>
      </c>
      <c r="O19" s="98">
        <f t="shared" si="5"/>
        <v>4371.5</v>
      </c>
      <c r="P19" s="226" t="e">
        <f t="shared" si="6"/>
        <v>#DIV/0!</v>
      </c>
      <c r="Q19" s="10" t="s">
        <v>338</v>
      </c>
      <c r="R19" s="10"/>
      <c r="S19" s="1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ht="33.75" customHeight="1">
      <c r="A20" s="250"/>
      <c r="B20" s="300" t="s">
        <v>429</v>
      </c>
      <c r="C20" s="301"/>
      <c r="D20" s="302"/>
      <c r="E20" s="87"/>
      <c r="F20" s="87"/>
      <c r="G20" s="98">
        <v>16376.4</v>
      </c>
      <c r="H20" s="98">
        <v>23628.9</v>
      </c>
      <c r="I20" s="87"/>
      <c r="J20" s="98"/>
      <c r="K20" s="216"/>
      <c r="L20" s="196">
        <v>1524.6</v>
      </c>
      <c r="M20" s="98">
        <f t="shared" si="1"/>
        <v>16376.4</v>
      </c>
      <c r="N20" s="98">
        <f t="shared" si="2"/>
        <v>25153.5</v>
      </c>
      <c r="O20" s="98">
        <f t="shared" si="5"/>
        <v>8777.1</v>
      </c>
      <c r="P20" s="87">
        <f t="shared" si="6"/>
        <v>153.59602843115704</v>
      </c>
      <c r="Q20" s="10" t="s">
        <v>656</v>
      </c>
      <c r="R20" s="10"/>
      <c r="S20" s="1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ht="36.75" customHeight="1">
      <c r="A21" s="250"/>
      <c r="B21" s="300" t="s">
        <v>434</v>
      </c>
      <c r="C21" s="301"/>
      <c r="D21" s="302"/>
      <c r="E21" s="87"/>
      <c r="F21" s="87"/>
      <c r="G21" s="98"/>
      <c r="H21" s="98"/>
      <c r="I21" s="87"/>
      <c r="J21" s="98">
        <v>24.9</v>
      </c>
      <c r="K21" s="216"/>
      <c r="L21" s="196"/>
      <c r="M21" s="98"/>
      <c r="N21" s="98">
        <f t="shared" si="2"/>
        <v>24.9</v>
      </c>
      <c r="O21" s="98">
        <f t="shared" si="5"/>
        <v>24.9</v>
      </c>
      <c r="P21" s="226" t="e">
        <f t="shared" si="6"/>
        <v>#DIV/0!</v>
      </c>
      <c r="Q21" s="10" t="s">
        <v>338</v>
      </c>
      <c r="R21" s="10"/>
      <c r="S21" s="1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ht="48" customHeight="1">
      <c r="A22" s="250"/>
      <c r="B22" s="300" t="s">
        <v>435</v>
      </c>
      <c r="C22" s="301"/>
      <c r="D22" s="302"/>
      <c r="E22" s="87"/>
      <c r="F22" s="87"/>
      <c r="G22" s="98"/>
      <c r="H22" s="98"/>
      <c r="I22" s="87"/>
      <c r="J22" s="98">
        <v>106</v>
      </c>
      <c r="K22" s="216"/>
      <c r="L22" s="196"/>
      <c r="M22" s="98"/>
      <c r="N22" s="98">
        <f t="shared" si="2"/>
        <v>106</v>
      </c>
      <c r="O22" s="98">
        <f t="shared" si="5"/>
        <v>106</v>
      </c>
      <c r="P22" s="226" t="e">
        <f t="shared" si="6"/>
        <v>#DIV/0!</v>
      </c>
      <c r="Q22" s="10" t="s">
        <v>338</v>
      </c>
      <c r="R22" s="10"/>
      <c r="S22" s="1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ht="35.25" customHeight="1">
      <c r="A23" s="250"/>
      <c r="B23" s="300" t="s">
        <v>406</v>
      </c>
      <c r="C23" s="301"/>
      <c r="D23" s="302"/>
      <c r="E23" s="87"/>
      <c r="F23" s="87"/>
      <c r="G23" s="87"/>
      <c r="H23" s="87"/>
      <c r="I23" s="87"/>
      <c r="J23" s="98">
        <v>68.5</v>
      </c>
      <c r="K23" s="216"/>
      <c r="L23" s="196"/>
      <c r="M23" s="98">
        <f t="shared" si="1"/>
        <v>0</v>
      </c>
      <c r="N23" s="98">
        <f t="shared" si="2"/>
        <v>68.5</v>
      </c>
      <c r="O23" s="98">
        <f t="shared" si="5"/>
        <v>68.5</v>
      </c>
      <c r="P23" s="226" t="e">
        <f t="shared" si="6"/>
        <v>#DIV/0!</v>
      </c>
      <c r="Q23" s="10"/>
      <c r="R23" s="10"/>
      <c r="S23" s="1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ht="48" customHeight="1">
      <c r="A24" s="250"/>
      <c r="B24" s="304" t="s">
        <v>607</v>
      </c>
      <c r="C24" s="305"/>
      <c r="D24" s="306"/>
      <c r="E24" s="87"/>
      <c r="F24" s="87"/>
      <c r="G24" s="87"/>
      <c r="H24" s="87"/>
      <c r="I24" s="87"/>
      <c r="J24" s="98">
        <v>69.900000000000006</v>
      </c>
      <c r="K24" s="216"/>
      <c r="L24" s="196"/>
      <c r="M24" s="98"/>
      <c r="N24" s="98">
        <f t="shared" si="2"/>
        <v>69.900000000000006</v>
      </c>
      <c r="O24" s="98">
        <f t="shared" si="5"/>
        <v>69.900000000000006</v>
      </c>
      <c r="P24" s="226" t="e">
        <f t="shared" si="6"/>
        <v>#DIV/0!</v>
      </c>
      <c r="Q24" s="10"/>
      <c r="R24" s="10"/>
      <c r="S24" s="1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ht="39" customHeight="1">
      <c r="A25" s="250"/>
      <c r="B25" s="300" t="s">
        <v>608</v>
      </c>
      <c r="C25" s="301"/>
      <c r="D25" s="302"/>
      <c r="E25" s="87"/>
      <c r="F25" s="87"/>
      <c r="G25" s="87"/>
      <c r="H25" s="87"/>
      <c r="I25" s="87"/>
      <c r="J25" s="98">
        <v>412</v>
      </c>
      <c r="K25" s="216"/>
      <c r="L25" s="196"/>
      <c r="M25" s="98"/>
      <c r="N25" s="98">
        <f t="shared" si="2"/>
        <v>412</v>
      </c>
      <c r="O25" s="98">
        <f t="shared" si="5"/>
        <v>412</v>
      </c>
      <c r="P25" s="226" t="e">
        <f t="shared" si="6"/>
        <v>#DIV/0!</v>
      </c>
      <c r="Q25" s="10"/>
      <c r="R25" s="10"/>
      <c r="S25" s="1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ht="38.25" customHeight="1">
      <c r="A26" s="250"/>
      <c r="B26" s="300" t="s">
        <v>609</v>
      </c>
      <c r="C26" s="301"/>
      <c r="D26" s="302"/>
      <c r="E26" s="87"/>
      <c r="F26" s="87"/>
      <c r="G26" s="87"/>
      <c r="H26" s="87"/>
      <c r="I26" s="87"/>
      <c r="J26" s="98">
        <v>80.3</v>
      </c>
      <c r="K26" s="216"/>
      <c r="L26" s="196"/>
      <c r="M26" s="98"/>
      <c r="N26" s="98">
        <f t="shared" si="2"/>
        <v>80.3</v>
      </c>
      <c r="O26" s="98">
        <f t="shared" si="5"/>
        <v>80.3</v>
      </c>
      <c r="P26" s="226" t="e">
        <f t="shared" si="6"/>
        <v>#DIV/0!</v>
      </c>
      <c r="Q26" s="10"/>
      <c r="R26" s="10"/>
      <c r="S26" s="1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ht="48" customHeight="1">
      <c r="A27" s="250"/>
      <c r="B27" s="300" t="s">
        <v>623</v>
      </c>
      <c r="C27" s="301"/>
      <c r="D27" s="302"/>
      <c r="E27" s="87"/>
      <c r="F27" s="87"/>
      <c r="G27" s="87"/>
      <c r="H27" s="87"/>
      <c r="I27" s="87"/>
      <c r="J27" s="98"/>
      <c r="K27" s="216"/>
      <c r="L27" s="196">
        <v>27.7</v>
      </c>
      <c r="M27" s="98"/>
      <c r="N27" s="98">
        <f t="shared" si="2"/>
        <v>27.7</v>
      </c>
      <c r="O27" s="98">
        <f t="shared" si="5"/>
        <v>27.7</v>
      </c>
      <c r="P27" s="226" t="e">
        <f t="shared" si="6"/>
        <v>#DIV/0!</v>
      </c>
      <c r="Q27" s="10"/>
      <c r="R27" s="10"/>
      <c r="S27" s="1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ht="36.75" customHeight="1">
      <c r="A28" s="250"/>
      <c r="B28" s="300" t="s">
        <v>688</v>
      </c>
      <c r="C28" s="301"/>
      <c r="D28" s="302"/>
      <c r="E28" s="87"/>
      <c r="F28" s="87"/>
      <c r="G28" s="87"/>
      <c r="H28" s="87"/>
      <c r="I28" s="87"/>
      <c r="J28" s="98"/>
      <c r="K28" s="216"/>
      <c r="L28" s="196">
        <v>527</v>
      </c>
      <c r="M28" s="98"/>
      <c r="N28" s="98">
        <f t="shared" si="2"/>
        <v>527</v>
      </c>
      <c r="O28" s="98">
        <f t="shared" si="5"/>
        <v>527</v>
      </c>
      <c r="P28" s="226" t="e">
        <f t="shared" si="6"/>
        <v>#DIV/0!</v>
      </c>
      <c r="Q28" s="10"/>
      <c r="R28" s="10"/>
      <c r="S28" s="1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ht="48" customHeight="1">
      <c r="A29" s="250"/>
      <c r="B29" s="300" t="s">
        <v>630</v>
      </c>
      <c r="C29" s="301"/>
      <c r="D29" s="302"/>
      <c r="E29" s="87"/>
      <c r="F29" s="87"/>
      <c r="G29" s="87"/>
      <c r="H29" s="87"/>
      <c r="I29" s="87"/>
      <c r="J29" s="98"/>
      <c r="K29" s="216"/>
      <c r="L29" s="196">
        <v>70</v>
      </c>
      <c r="M29" s="98"/>
      <c r="N29" s="98">
        <f t="shared" si="2"/>
        <v>70</v>
      </c>
      <c r="O29" s="98">
        <f t="shared" si="5"/>
        <v>70</v>
      </c>
      <c r="P29" s="226" t="e">
        <f t="shared" si="6"/>
        <v>#DIV/0!</v>
      </c>
      <c r="Q29" s="10"/>
      <c r="R29" s="10"/>
      <c r="S29" s="1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ht="38.25" customHeight="1">
      <c r="A30" s="250"/>
      <c r="B30" s="300" t="s">
        <v>637</v>
      </c>
      <c r="C30" s="301"/>
      <c r="D30" s="302"/>
      <c r="E30" s="87"/>
      <c r="F30" s="87"/>
      <c r="G30" s="87"/>
      <c r="H30" s="87"/>
      <c r="I30" s="87"/>
      <c r="J30" s="98">
        <v>239.4</v>
      </c>
      <c r="K30" s="216"/>
      <c r="L30" s="196"/>
      <c r="M30" s="98"/>
      <c r="N30" s="98">
        <f t="shared" si="2"/>
        <v>239.4</v>
      </c>
      <c r="O30" s="98">
        <f t="shared" si="5"/>
        <v>239.4</v>
      </c>
      <c r="P30" s="226" t="e">
        <f t="shared" si="6"/>
        <v>#DIV/0!</v>
      </c>
      <c r="Q30" s="10"/>
      <c r="R30" s="10"/>
      <c r="S30" s="1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ht="48" customHeight="1">
      <c r="A31" s="250"/>
      <c r="B31" s="300" t="s">
        <v>638</v>
      </c>
      <c r="C31" s="301"/>
      <c r="D31" s="302"/>
      <c r="E31" s="87"/>
      <c r="F31" s="87"/>
      <c r="G31" s="87"/>
      <c r="H31" s="87"/>
      <c r="I31" s="87"/>
      <c r="J31" s="98">
        <v>20.6</v>
      </c>
      <c r="K31" s="216"/>
      <c r="L31" s="196"/>
      <c r="M31" s="98"/>
      <c r="N31" s="98">
        <f t="shared" si="2"/>
        <v>20.6</v>
      </c>
      <c r="O31" s="98">
        <f t="shared" si="5"/>
        <v>20.6</v>
      </c>
      <c r="P31" s="226" t="e">
        <f t="shared" si="6"/>
        <v>#DIV/0!</v>
      </c>
      <c r="Q31" s="10"/>
      <c r="R31" s="10"/>
      <c r="S31" s="1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ht="31.5" customHeight="1">
      <c r="A32" s="250"/>
      <c r="B32" s="300" t="s">
        <v>639</v>
      </c>
      <c r="C32" s="301"/>
      <c r="D32" s="302"/>
      <c r="E32" s="87"/>
      <c r="F32" s="87"/>
      <c r="G32" s="87"/>
      <c r="H32" s="87"/>
      <c r="I32" s="87"/>
      <c r="J32" s="98">
        <v>24.4</v>
      </c>
      <c r="K32" s="216"/>
      <c r="L32" s="196"/>
      <c r="M32" s="98"/>
      <c r="N32" s="98">
        <f t="shared" si="2"/>
        <v>24.4</v>
      </c>
      <c r="O32" s="98">
        <f t="shared" si="5"/>
        <v>24.4</v>
      </c>
      <c r="P32" s="226" t="e">
        <f t="shared" si="6"/>
        <v>#DIV/0!</v>
      </c>
      <c r="Q32" s="10"/>
      <c r="R32" s="10"/>
      <c r="S32" s="1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ht="35.25" customHeight="1">
      <c r="A33" s="250"/>
      <c r="B33" s="300" t="s">
        <v>640</v>
      </c>
      <c r="C33" s="301"/>
      <c r="D33" s="302"/>
      <c r="E33" s="87"/>
      <c r="F33" s="87"/>
      <c r="G33" s="87"/>
      <c r="H33" s="87"/>
      <c r="I33" s="87"/>
      <c r="J33" s="98">
        <v>31.6</v>
      </c>
      <c r="K33" s="216"/>
      <c r="L33" s="196"/>
      <c r="M33" s="98"/>
      <c r="N33" s="98">
        <f t="shared" si="2"/>
        <v>31.6</v>
      </c>
      <c r="O33" s="98">
        <f t="shared" si="5"/>
        <v>31.6</v>
      </c>
      <c r="P33" s="226" t="e">
        <f t="shared" si="6"/>
        <v>#DIV/0!</v>
      </c>
      <c r="Q33" s="10"/>
      <c r="R33" s="10"/>
      <c r="S33" s="1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  <row r="34" spans="1:32" ht="32.25" customHeight="1">
      <c r="A34" s="250"/>
      <c r="B34" s="300" t="s">
        <v>641</v>
      </c>
      <c r="C34" s="301"/>
      <c r="D34" s="302"/>
      <c r="E34" s="87"/>
      <c r="F34" s="87"/>
      <c r="G34" s="87"/>
      <c r="H34" s="87"/>
      <c r="I34" s="87"/>
      <c r="J34" s="98">
        <v>24.7</v>
      </c>
      <c r="K34" s="216"/>
      <c r="L34" s="196"/>
      <c r="M34" s="98"/>
      <c r="N34" s="98">
        <f t="shared" si="2"/>
        <v>24.7</v>
      </c>
      <c r="O34" s="98">
        <f t="shared" si="5"/>
        <v>24.7</v>
      </c>
      <c r="P34" s="226" t="e">
        <f t="shared" si="6"/>
        <v>#DIV/0!</v>
      </c>
      <c r="Q34" s="10"/>
      <c r="R34" s="10"/>
      <c r="S34" s="1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32" ht="36.75" customHeight="1">
      <c r="A35" s="250"/>
      <c r="B35" s="300" t="s">
        <v>642</v>
      </c>
      <c r="C35" s="301"/>
      <c r="D35" s="302"/>
      <c r="E35" s="87"/>
      <c r="F35" s="87"/>
      <c r="G35" s="87"/>
      <c r="H35" s="87"/>
      <c r="I35" s="87"/>
      <c r="J35" s="98">
        <v>41.6</v>
      </c>
      <c r="K35" s="216"/>
      <c r="L35" s="196"/>
      <c r="M35" s="98"/>
      <c r="N35" s="98">
        <f t="shared" si="2"/>
        <v>41.6</v>
      </c>
      <c r="O35" s="98">
        <f t="shared" si="5"/>
        <v>41.6</v>
      </c>
      <c r="P35" s="226" t="e">
        <f t="shared" si="6"/>
        <v>#DIV/0!</v>
      </c>
      <c r="Q35" s="10"/>
      <c r="R35" s="10"/>
      <c r="S35" s="1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</row>
    <row r="36" spans="1:32" ht="34.5" customHeight="1">
      <c r="A36" s="250"/>
      <c r="B36" s="300" t="s">
        <v>643</v>
      </c>
      <c r="C36" s="301"/>
      <c r="D36" s="302"/>
      <c r="E36" s="87"/>
      <c r="F36" s="87"/>
      <c r="G36" s="87"/>
      <c r="H36" s="87"/>
      <c r="I36" s="87"/>
      <c r="J36" s="98">
        <v>88.9</v>
      </c>
      <c r="K36" s="216"/>
      <c r="L36" s="196"/>
      <c r="M36" s="98"/>
      <c r="N36" s="98">
        <f t="shared" si="2"/>
        <v>88.9</v>
      </c>
      <c r="O36" s="98">
        <f t="shared" si="5"/>
        <v>88.9</v>
      </c>
      <c r="P36" s="226" t="e">
        <f t="shared" si="6"/>
        <v>#DIV/0!</v>
      </c>
      <c r="Q36" s="10"/>
      <c r="R36" s="10"/>
      <c r="S36" s="1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31.5" customHeight="1">
      <c r="A37" s="250"/>
      <c r="B37" s="300" t="s">
        <v>644</v>
      </c>
      <c r="C37" s="301"/>
      <c r="D37" s="302"/>
      <c r="E37" s="87"/>
      <c r="F37" s="87"/>
      <c r="G37" s="87"/>
      <c r="H37" s="87"/>
      <c r="I37" s="87"/>
      <c r="J37" s="98">
        <v>75.3</v>
      </c>
      <c r="K37" s="216"/>
      <c r="L37" s="196"/>
      <c r="M37" s="98"/>
      <c r="N37" s="98">
        <f t="shared" si="2"/>
        <v>75.3</v>
      </c>
      <c r="O37" s="98">
        <f t="shared" si="5"/>
        <v>75.3</v>
      </c>
      <c r="P37" s="226" t="e">
        <f t="shared" si="6"/>
        <v>#DIV/0!</v>
      </c>
      <c r="Q37" s="10"/>
      <c r="R37" s="10"/>
      <c r="S37" s="1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42" customHeight="1">
      <c r="A38" s="250"/>
      <c r="B38" s="300" t="s">
        <v>654</v>
      </c>
      <c r="C38" s="301"/>
      <c r="D38" s="302"/>
      <c r="E38" s="87"/>
      <c r="F38" s="87"/>
      <c r="G38" s="87"/>
      <c r="H38" s="98">
        <v>170.4</v>
      </c>
      <c r="I38" s="87"/>
      <c r="J38" s="98"/>
      <c r="K38" s="216"/>
      <c r="L38" s="196"/>
      <c r="M38" s="98"/>
      <c r="N38" s="98">
        <f t="shared" si="2"/>
        <v>170.4</v>
      </c>
      <c r="O38" s="98">
        <f t="shared" si="5"/>
        <v>170.4</v>
      </c>
      <c r="P38" s="226" t="e">
        <f t="shared" si="6"/>
        <v>#DIV/0!</v>
      </c>
      <c r="Q38" s="10" t="s">
        <v>653</v>
      </c>
      <c r="R38" s="10"/>
      <c r="S38" s="1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80" customFormat="1" ht="79.5" customHeight="1">
      <c r="A39" s="250" t="s">
        <v>90</v>
      </c>
      <c r="B39" s="310" t="s">
        <v>93</v>
      </c>
      <c r="C39" s="311"/>
      <c r="D39" s="311"/>
      <c r="E39" s="216">
        <f>SUM(E40:E129)</f>
        <v>0</v>
      </c>
      <c r="F39" s="216">
        <f t="shared" ref="F39:M39" si="7">SUM(F40:F129)</f>
        <v>0</v>
      </c>
      <c r="G39" s="216">
        <f t="shared" si="7"/>
        <v>0</v>
      </c>
      <c r="H39" s="216">
        <f t="shared" si="7"/>
        <v>83</v>
      </c>
      <c r="I39" s="216">
        <f t="shared" si="7"/>
        <v>0</v>
      </c>
      <c r="J39" s="216">
        <f t="shared" si="7"/>
        <v>1295.3999999999999</v>
      </c>
      <c r="K39" s="216">
        <f t="shared" si="7"/>
        <v>0</v>
      </c>
      <c r="L39" s="216">
        <f t="shared" si="7"/>
        <v>1284.4000000000001</v>
      </c>
      <c r="M39" s="216">
        <f t="shared" si="7"/>
        <v>0</v>
      </c>
      <c r="N39" s="216">
        <f>SUM(N40:N129)</f>
        <v>2662.7999999999993</v>
      </c>
      <c r="O39" s="216">
        <f>SUM(O40:O97)</f>
        <v>1553.6</v>
      </c>
      <c r="P39" s="226" t="e">
        <f>(N39/M39)*100</f>
        <v>#DIV/0!</v>
      </c>
      <c r="Q39" s="10"/>
      <c r="R39" s="10"/>
      <c r="S39" s="10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</row>
    <row r="40" spans="1:32" ht="33.75" customHeight="1">
      <c r="A40" s="250"/>
      <c r="B40" s="300" t="s">
        <v>335</v>
      </c>
      <c r="C40" s="303"/>
      <c r="D40" s="307"/>
      <c r="E40" s="87"/>
      <c r="F40" s="87"/>
      <c r="G40" s="87"/>
      <c r="H40" s="87"/>
      <c r="I40" s="87"/>
      <c r="J40" s="196">
        <v>119.6</v>
      </c>
      <c r="K40" s="216"/>
      <c r="L40" s="196"/>
      <c r="M40" s="216">
        <f t="shared" ref="M40:N42" si="8">SUM(E40,G40,I40,K40)</f>
        <v>0</v>
      </c>
      <c r="N40" s="196">
        <f t="shared" si="8"/>
        <v>119.6</v>
      </c>
      <c r="O40" s="98">
        <f t="shared" ref="O40:O63" si="9">N40-M40</f>
        <v>119.6</v>
      </c>
      <c r="P40" s="226" t="e">
        <f t="shared" ref="P40:P63" si="10">(N40/M40)*100</f>
        <v>#DIV/0!</v>
      </c>
      <c r="Q40" s="10"/>
      <c r="R40" s="10"/>
      <c r="S40" s="1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34.5" customHeight="1">
      <c r="A41" s="250"/>
      <c r="B41" s="300" t="s">
        <v>336</v>
      </c>
      <c r="C41" s="303"/>
      <c r="D41" s="307"/>
      <c r="E41" s="87"/>
      <c r="F41" s="87"/>
      <c r="G41" s="87"/>
      <c r="H41" s="87"/>
      <c r="I41" s="87"/>
      <c r="J41" s="196">
        <v>274.89999999999998</v>
      </c>
      <c r="K41" s="216"/>
      <c r="L41" s="196">
        <v>3.4</v>
      </c>
      <c r="M41" s="216">
        <f t="shared" si="8"/>
        <v>0</v>
      </c>
      <c r="N41" s="196">
        <f t="shared" si="8"/>
        <v>278.29999999999995</v>
      </c>
      <c r="O41" s="98">
        <f t="shared" si="9"/>
        <v>278.29999999999995</v>
      </c>
      <c r="P41" s="226" t="e">
        <f t="shared" si="10"/>
        <v>#DIV/0!</v>
      </c>
      <c r="Q41" s="10" t="s">
        <v>620</v>
      </c>
      <c r="R41" s="10"/>
      <c r="S41" s="1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37.5" customHeight="1">
      <c r="A42" s="250"/>
      <c r="B42" s="300" t="s">
        <v>337</v>
      </c>
      <c r="C42" s="303"/>
      <c r="D42" s="307"/>
      <c r="E42" s="87"/>
      <c r="F42" s="87"/>
      <c r="G42" s="87"/>
      <c r="H42" s="87"/>
      <c r="I42" s="87"/>
      <c r="J42" s="196">
        <v>1.2</v>
      </c>
      <c r="K42" s="216"/>
      <c r="L42" s="196"/>
      <c r="M42" s="216">
        <f t="shared" si="8"/>
        <v>0</v>
      </c>
      <c r="N42" s="196">
        <f t="shared" si="8"/>
        <v>1.2</v>
      </c>
      <c r="O42" s="98">
        <f t="shared" si="9"/>
        <v>1.2</v>
      </c>
      <c r="P42" s="226" t="e">
        <f t="shared" si="10"/>
        <v>#DIV/0!</v>
      </c>
      <c r="Q42" s="10"/>
      <c r="R42" s="10"/>
      <c r="S42" s="1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34.5" customHeight="1">
      <c r="A43" s="250"/>
      <c r="B43" s="300" t="s">
        <v>340</v>
      </c>
      <c r="C43" s="301"/>
      <c r="D43" s="302"/>
      <c r="E43" s="87"/>
      <c r="F43" s="87"/>
      <c r="G43" s="87"/>
      <c r="H43" s="87"/>
      <c r="I43" s="87"/>
      <c r="J43" s="98">
        <v>19.3</v>
      </c>
      <c r="K43" s="196"/>
      <c r="L43" s="196"/>
      <c r="M43" s="196">
        <f t="shared" ref="M43:M63" si="11">SUM(E43,G43,I43,K43)</f>
        <v>0</v>
      </c>
      <c r="N43" s="98">
        <f t="shared" ref="N43:N106" si="12">F43+H43+J43+L43</f>
        <v>19.3</v>
      </c>
      <c r="O43" s="98">
        <f t="shared" si="9"/>
        <v>19.3</v>
      </c>
      <c r="P43" s="227" t="e">
        <f t="shared" si="10"/>
        <v>#DIV/0!</v>
      </c>
      <c r="Q43" s="10"/>
      <c r="R43" s="10"/>
      <c r="S43" s="1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34.5" customHeight="1">
      <c r="A44" s="250"/>
      <c r="B44" s="300" t="s">
        <v>342</v>
      </c>
      <c r="C44" s="301"/>
      <c r="D44" s="302"/>
      <c r="E44" s="87"/>
      <c r="F44" s="87"/>
      <c r="G44" s="87"/>
      <c r="H44" s="87"/>
      <c r="I44" s="87"/>
      <c r="J44" s="196">
        <v>3.1</v>
      </c>
      <c r="K44" s="196"/>
      <c r="L44" s="196"/>
      <c r="M44" s="196">
        <f t="shared" si="11"/>
        <v>0</v>
      </c>
      <c r="N44" s="98">
        <f t="shared" si="12"/>
        <v>3.1</v>
      </c>
      <c r="O44" s="98">
        <f t="shared" si="9"/>
        <v>3.1</v>
      </c>
      <c r="P44" s="227" t="e">
        <f t="shared" si="10"/>
        <v>#DIV/0!</v>
      </c>
      <c r="Q44" s="10"/>
      <c r="R44" s="10"/>
      <c r="S44" s="1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46.5" customHeight="1">
      <c r="A45" s="250"/>
      <c r="B45" s="300" t="s">
        <v>343</v>
      </c>
      <c r="C45" s="301"/>
      <c r="D45" s="302"/>
      <c r="E45" s="87"/>
      <c r="F45" s="87"/>
      <c r="G45" s="87"/>
      <c r="H45" s="87"/>
      <c r="I45" s="87"/>
      <c r="J45" s="196">
        <v>1.1000000000000001</v>
      </c>
      <c r="K45" s="196"/>
      <c r="L45" s="196"/>
      <c r="M45" s="196">
        <f t="shared" si="11"/>
        <v>0</v>
      </c>
      <c r="N45" s="98">
        <f t="shared" si="12"/>
        <v>1.1000000000000001</v>
      </c>
      <c r="O45" s="98">
        <f t="shared" si="9"/>
        <v>1.1000000000000001</v>
      </c>
      <c r="P45" s="227" t="e">
        <f t="shared" si="10"/>
        <v>#DIV/0!</v>
      </c>
      <c r="Q45" s="10"/>
      <c r="R45" s="10"/>
      <c r="S45" s="1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34.5" customHeight="1">
      <c r="A46" s="250"/>
      <c r="B46" s="300" t="s">
        <v>344</v>
      </c>
      <c r="C46" s="301"/>
      <c r="D46" s="302"/>
      <c r="E46" s="87"/>
      <c r="F46" s="87"/>
      <c r="G46" s="87"/>
      <c r="H46" s="87"/>
      <c r="I46" s="87"/>
      <c r="J46" s="196">
        <v>10.6</v>
      </c>
      <c r="K46" s="196"/>
      <c r="L46" s="196"/>
      <c r="M46" s="196">
        <f t="shared" si="11"/>
        <v>0</v>
      </c>
      <c r="N46" s="98">
        <f t="shared" si="12"/>
        <v>10.6</v>
      </c>
      <c r="O46" s="98">
        <f t="shared" si="9"/>
        <v>10.6</v>
      </c>
      <c r="P46" s="227" t="e">
        <f t="shared" si="10"/>
        <v>#DIV/0!</v>
      </c>
      <c r="Q46" s="10" t="s">
        <v>338</v>
      </c>
      <c r="R46" s="10"/>
      <c r="S46" s="1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42" customHeight="1">
      <c r="A47" s="250"/>
      <c r="B47" s="300" t="s">
        <v>345</v>
      </c>
      <c r="C47" s="301"/>
      <c r="D47" s="302"/>
      <c r="E47" s="87"/>
      <c r="F47" s="87"/>
      <c r="G47" s="87"/>
      <c r="H47" s="87"/>
      <c r="I47" s="87"/>
      <c r="J47" s="98">
        <v>5.0999999999999996</v>
      </c>
      <c r="K47" s="196"/>
      <c r="L47" s="196"/>
      <c r="M47" s="196">
        <f t="shared" si="11"/>
        <v>0</v>
      </c>
      <c r="N47" s="98">
        <f t="shared" si="12"/>
        <v>5.0999999999999996</v>
      </c>
      <c r="O47" s="98">
        <f t="shared" si="9"/>
        <v>5.0999999999999996</v>
      </c>
      <c r="P47" s="227" t="e">
        <f t="shared" si="10"/>
        <v>#DIV/0!</v>
      </c>
      <c r="Q47" s="10"/>
      <c r="R47" s="10"/>
      <c r="S47" s="1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34.5" customHeight="1">
      <c r="A48" s="250"/>
      <c r="B48" s="300" t="s">
        <v>346</v>
      </c>
      <c r="C48" s="301"/>
      <c r="D48" s="302"/>
      <c r="E48" s="87"/>
      <c r="F48" s="87"/>
      <c r="G48" s="87"/>
      <c r="H48" s="87"/>
      <c r="I48" s="87"/>
      <c r="J48" s="98">
        <v>14.3</v>
      </c>
      <c r="K48" s="196"/>
      <c r="L48" s="196"/>
      <c r="M48" s="196">
        <f t="shared" si="11"/>
        <v>0</v>
      </c>
      <c r="N48" s="98">
        <f t="shared" si="12"/>
        <v>14.3</v>
      </c>
      <c r="O48" s="98">
        <f t="shared" si="9"/>
        <v>14.3</v>
      </c>
      <c r="P48" s="227" t="e">
        <f t="shared" si="10"/>
        <v>#DIV/0!</v>
      </c>
      <c r="Q48" s="10"/>
      <c r="R48" s="10"/>
      <c r="S48" s="1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42" customHeight="1">
      <c r="A49" s="250"/>
      <c r="B49" s="300" t="s">
        <v>347</v>
      </c>
      <c r="C49" s="301"/>
      <c r="D49" s="302"/>
      <c r="E49" s="87"/>
      <c r="F49" s="87"/>
      <c r="G49" s="87"/>
      <c r="H49" s="87"/>
      <c r="I49" s="87"/>
      <c r="J49" s="98">
        <v>27.5</v>
      </c>
      <c r="K49" s="196"/>
      <c r="L49" s="196"/>
      <c r="M49" s="196">
        <f t="shared" si="11"/>
        <v>0</v>
      </c>
      <c r="N49" s="98">
        <f t="shared" si="12"/>
        <v>27.5</v>
      </c>
      <c r="O49" s="98">
        <f t="shared" si="9"/>
        <v>27.5</v>
      </c>
      <c r="P49" s="227" t="e">
        <f t="shared" si="10"/>
        <v>#DIV/0!</v>
      </c>
      <c r="Q49" s="10"/>
      <c r="R49" s="10"/>
      <c r="S49" s="1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39.75" customHeight="1">
      <c r="A50" s="250"/>
      <c r="B50" s="300" t="s">
        <v>348</v>
      </c>
      <c r="C50" s="301"/>
      <c r="D50" s="302"/>
      <c r="E50" s="87"/>
      <c r="F50" s="87"/>
      <c r="G50" s="87"/>
      <c r="H50" s="87"/>
      <c r="I50" s="87"/>
      <c r="J50" s="98">
        <v>10.199999999999999</v>
      </c>
      <c r="K50" s="196"/>
      <c r="L50" s="196"/>
      <c r="M50" s="196">
        <f t="shared" si="11"/>
        <v>0</v>
      </c>
      <c r="N50" s="98">
        <f t="shared" si="12"/>
        <v>10.199999999999999</v>
      </c>
      <c r="O50" s="98">
        <f t="shared" si="9"/>
        <v>10.199999999999999</v>
      </c>
      <c r="P50" s="227" t="e">
        <f t="shared" si="10"/>
        <v>#DIV/0!</v>
      </c>
      <c r="Q50" s="10"/>
      <c r="R50" s="10"/>
      <c r="S50" s="1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34.5" customHeight="1">
      <c r="A51" s="250"/>
      <c r="B51" s="300" t="s">
        <v>349</v>
      </c>
      <c r="C51" s="301"/>
      <c r="D51" s="302"/>
      <c r="E51" s="87"/>
      <c r="F51" s="87"/>
      <c r="G51" s="87"/>
      <c r="H51" s="87"/>
      <c r="I51" s="87"/>
      <c r="J51" s="98">
        <v>19</v>
      </c>
      <c r="K51" s="196"/>
      <c r="L51" s="196"/>
      <c r="M51" s="196">
        <f t="shared" si="11"/>
        <v>0</v>
      </c>
      <c r="N51" s="98">
        <f t="shared" si="12"/>
        <v>19</v>
      </c>
      <c r="O51" s="98">
        <f t="shared" si="9"/>
        <v>19</v>
      </c>
      <c r="P51" s="227" t="e">
        <f t="shared" si="10"/>
        <v>#DIV/0!</v>
      </c>
      <c r="Q51" s="10" t="s">
        <v>338</v>
      </c>
      <c r="R51" s="10"/>
      <c r="S51" s="1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34.5" customHeight="1">
      <c r="A52" s="250"/>
      <c r="B52" s="300" t="s">
        <v>350</v>
      </c>
      <c r="C52" s="301"/>
      <c r="D52" s="302"/>
      <c r="E52" s="87"/>
      <c r="F52" s="87"/>
      <c r="G52" s="87"/>
      <c r="H52" s="87"/>
      <c r="I52" s="87"/>
      <c r="J52" s="98">
        <v>27.4</v>
      </c>
      <c r="K52" s="196"/>
      <c r="L52" s="196"/>
      <c r="M52" s="196">
        <f t="shared" si="11"/>
        <v>0</v>
      </c>
      <c r="N52" s="98">
        <f t="shared" si="12"/>
        <v>27.4</v>
      </c>
      <c r="O52" s="98">
        <f t="shared" si="9"/>
        <v>27.4</v>
      </c>
      <c r="P52" s="227" t="e">
        <f t="shared" si="10"/>
        <v>#DIV/0!</v>
      </c>
      <c r="Q52" s="10"/>
      <c r="R52" s="10"/>
      <c r="S52" s="1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34.5" customHeight="1">
      <c r="A53" s="250"/>
      <c r="B53" s="300" t="s">
        <v>351</v>
      </c>
      <c r="C53" s="301"/>
      <c r="D53" s="302"/>
      <c r="E53" s="87"/>
      <c r="F53" s="87"/>
      <c r="G53" s="87"/>
      <c r="H53" s="87"/>
      <c r="I53" s="87"/>
      <c r="J53" s="98"/>
      <c r="K53" s="196"/>
      <c r="L53" s="196">
        <v>15.6</v>
      </c>
      <c r="M53" s="196">
        <f t="shared" si="11"/>
        <v>0</v>
      </c>
      <c r="N53" s="98">
        <f t="shared" si="12"/>
        <v>15.6</v>
      </c>
      <c r="O53" s="98">
        <f t="shared" si="9"/>
        <v>15.6</v>
      </c>
      <c r="P53" s="227" t="e">
        <f t="shared" si="10"/>
        <v>#DIV/0!</v>
      </c>
      <c r="Q53" s="10"/>
      <c r="R53" s="10"/>
      <c r="S53" s="1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37.5" customHeight="1">
      <c r="A54" s="250"/>
      <c r="B54" s="300" t="s">
        <v>352</v>
      </c>
      <c r="C54" s="301"/>
      <c r="D54" s="302"/>
      <c r="E54" s="87"/>
      <c r="F54" s="87"/>
      <c r="G54" s="87"/>
      <c r="H54" s="87"/>
      <c r="I54" s="87"/>
      <c r="J54" s="98"/>
      <c r="K54" s="196"/>
      <c r="L54" s="196">
        <v>3</v>
      </c>
      <c r="M54" s="196">
        <f t="shared" si="11"/>
        <v>0</v>
      </c>
      <c r="N54" s="98">
        <f t="shared" si="12"/>
        <v>3</v>
      </c>
      <c r="O54" s="98">
        <f t="shared" si="9"/>
        <v>3</v>
      </c>
      <c r="P54" s="227" t="e">
        <f t="shared" si="10"/>
        <v>#DIV/0!</v>
      </c>
      <c r="Q54" s="10"/>
      <c r="R54" s="10"/>
      <c r="S54" s="1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45" customHeight="1">
      <c r="A55" s="250"/>
      <c r="B55" s="300" t="s">
        <v>353</v>
      </c>
      <c r="C55" s="301"/>
      <c r="D55" s="302"/>
      <c r="E55" s="87"/>
      <c r="F55" s="87"/>
      <c r="G55" s="87"/>
      <c r="H55" s="87"/>
      <c r="I55" s="87"/>
      <c r="J55" s="98"/>
      <c r="K55" s="196"/>
      <c r="L55" s="196">
        <v>14.4</v>
      </c>
      <c r="M55" s="196"/>
      <c r="N55" s="98">
        <f t="shared" si="12"/>
        <v>14.4</v>
      </c>
      <c r="O55" s="98">
        <f t="shared" si="9"/>
        <v>14.4</v>
      </c>
      <c r="P55" s="227" t="e">
        <f t="shared" si="10"/>
        <v>#DIV/0!</v>
      </c>
      <c r="Q55" s="10"/>
      <c r="R55" s="10"/>
      <c r="S55" s="1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45" customHeight="1">
      <c r="A56" s="250"/>
      <c r="B56" s="300" t="s">
        <v>355</v>
      </c>
      <c r="C56" s="301"/>
      <c r="D56" s="302"/>
      <c r="E56" s="87"/>
      <c r="F56" s="87"/>
      <c r="G56" s="87"/>
      <c r="H56" s="87"/>
      <c r="I56" s="87"/>
      <c r="J56" s="98"/>
      <c r="K56" s="196"/>
      <c r="L56" s="196">
        <v>5.5</v>
      </c>
      <c r="M56" s="196"/>
      <c r="N56" s="98">
        <f t="shared" si="12"/>
        <v>5.5</v>
      </c>
      <c r="O56" s="98">
        <f t="shared" si="9"/>
        <v>5.5</v>
      </c>
      <c r="P56" s="227" t="e">
        <f t="shared" si="10"/>
        <v>#DIV/0!</v>
      </c>
      <c r="Q56" s="10"/>
      <c r="R56" s="10"/>
      <c r="S56" s="1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36" customHeight="1">
      <c r="A57" s="250"/>
      <c r="B57" s="300" t="s">
        <v>367</v>
      </c>
      <c r="C57" s="301"/>
      <c r="D57" s="302"/>
      <c r="E57" s="87"/>
      <c r="F57" s="87"/>
      <c r="G57" s="87"/>
      <c r="H57" s="87"/>
      <c r="I57" s="87"/>
      <c r="J57" s="98"/>
      <c r="K57" s="196"/>
      <c r="L57" s="196">
        <v>1.3</v>
      </c>
      <c r="M57" s="196"/>
      <c r="N57" s="98">
        <f t="shared" si="12"/>
        <v>1.3</v>
      </c>
      <c r="O57" s="98">
        <f t="shared" si="9"/>
        <v>1.3</v>
      </c>
      <c r="P57" s="227" t="e">
        <f t="shared" si="10"/>
        <v>#DIV/0!</v>
      </c>
      <c r="Q57" s="10"/>
      <c r="R57" s="10"/>
      <c r="S57" s="1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35.25" customHeight="1">
      <c r="A58" s="250"/>
      <c r="B58" s="300" t="s">
        <v>356</v>
      </c>
      <c r="C58" s="301"/>
      <c r="D58" s="302"/>
      <c r="E58" s="87"/>
      <c r="F58" s="87"/>
      <c r="G58" s="87"/>
      <c r="H58" s="87"/>
      <c r="I58" s="87"/>
      <c r="J58" s="98"/>
      <c r="K58" s="196"/>
      <c r="L58" s="196">
        <v>1.1000000000000001</v>
      </c>
      <c r="M58" s="196"/>
      <c r="N58" s="98">
        <f t="shared" si="12"/>
        <v>1.1000000000000001</v>
      </c>
      <c r="O58" s="98">
        <f t="shared" si="9"/>
        <v>1.1000000000000001</v>
      </c>
      <c r="P58" s="227" t="e">
        <f t="shared" si="10"/>
        <v>#DIV/0!</v>
      </c>
      <c r="Q58" s="10"/>
      <c r="R58" s="10"/>
      <c r="S58" s="1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36" customHeight="1">
      <c r="A59" s="250"/>
      <c r="B59" s="300" t="s">
        <v>357</v>
      </c>
      <c r="C59" s="301"/>
      <c r="D59" s="302"/>
      <c r="E59" s="87"/>
      <c r="F59" s="87"/>
      <c r="G59" s="87"/>
      <c r="H59" s="87"/>
      <c r="I59" s="87"/>
      <c r="J59" s="98"/>
      <c r="K59" s="196"/>
      <c r="L59" s="196">
        <v>1.3</v>
      </c>
      <c r="M59" s="196"/>
      <c r="N59" s="98">
        <f t="shared" si="12"/>
        <v>1.3</v>
      </c>
      <c r="O59" s="98">
        <f t="shared" si="9"/>
        <v>1.3</v>
      </c>
      <c r="P59" s="227" t="e">
        <f t="shared" si="10"/>
        <v>#DIV/0!</v>
      </c>
      <c r="Q59" s="10"/>
      <c r="R59" s="10"/>
      <c r="S59" s="1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36" customHeight="1">
      <c r="A60" s="250"/>
      <c r="B60" s="300" t="s">
        <v>358</v>
      </c>
      <c r="C60" s="301"/>
      <c r="D60" s="302"/>
      <c r="E60" s="87"/>
      <c r="F60" s="87"/>
      <c r="G60" s="87"/>
      <c r="H60" s="87">
        <v>0</v>
      </c>
      <c r="I60" s="87"/>
      <c r="J60" s="98"/>
      <c r="K60" s="196"/>
      <c r="L60" s="196">
        <v>9</v>
      </c>
      <c r="M60" s="196"/>
      <c r="N60" s="98">
        <f t="shared" si="12"/>
        <v>9</v>
      </c>
      <c r="O60" s="98">
        <f t="shared" si="9"/>
        <v>9</v>
      </c>
      <c r="P60" s="227" t="e">
        <f t="shared" si="10"/>
        <v>#DIV/0!</v>
      </c>
      <c r="Q60" s="10"/>
      <c r="R60" s="10"/>
      <c r="S60" s="1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35.25" customHeight="1">
      <c r="A61" s="250"/>
      <c r="B61" s="300" t="s">
        <v>359</v>
      </c>
      <c r="C61" s="301"/>
      <c r="D61" s="302"/>
      <c r="E61" s="87"/>
      <c r="F61" s="87"/>
      <c r="G61" s="87"/>
      <c r="H61" s="87"/>
      <c r="I61" s="87"/>
      <c r="J61" s="98"/>
      <c r="K61" s="196"/>
      <c r="L61" s="196">
        <v>0.6</v>
      </c>
      <c r="M61" s="196"/>
      <c r="N61" s="98">
        <f t="shared" si="12"/>
        <v>0.6</v>
      </c>
      <c r="O61" s="98">
        <f t="shared" si="9"/>
        <v>0.6</v>
      </c>
      <c r="P61" s="227" t="e">
        <f t="shared" si="10"/>
        <v>#DIV/0!</v>
      </c>
      <c r="Q61" s="10"/>
      <c r="R61" s="10"/>
      <c r="S61" s="1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39" customHeight="1">
      <c r="A62" s="250"/>
      <c r="B62" s="300" t="s">
        <v>360</v>
      </c>
      <c r="C62" s="301"/>
      <c r="D62" s="302"/>
      <c r="E62" s="87"/>
      <c r="F62" s="87"/>
      <c r="G62" s="87"/>
      <c r="H62" s="87"/>
      <c r="I62" s="87"/>
      <c r="J62" s="98"/>
      <c r="K62" s="196"/>
      <c r="L62" s="196">
        <v>1.6</v>
      </c>
      <c r="M62" s="196"/>
      <c r="N62" s="98">
        <f t="shared" si="12"/>
        <v>1.6</v>
      </c>
      <c r="O62" s="98">
        <f t="shared" si="9"/>
        <v>1.6</v>
      </c>
      <c r="P62" s="227" t="e">
        <f t="shared" si="10"/>
        <v>#DIV/0!</v>
      </c>
      <c r="Q62" s="10"/>
      <c r="R62" s="10"/>
      <c r="S62" s="1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42" customHeight="1">
      <c r="A63" s="250"/>
      <c r="B63" s="300" t="s">
        <v>361</v>
      </c>
      <c r="C63" s="301"/>
      <c r="D63" s="302"/>
      <c r="E63" s="87"/>
      <c r="F63" s="87"/>
      <c r="G63" s="87"/>
      <c r="H63" s="87"/>
      <c r="I63" s="87"/>
      <c r="J63" s="98"/>
      <c r="K63" s="196"/>
      <c r="L63" s="196">
        <v>1.6</v>
      </c>
      <c r="M63" s="196">
        <f t="shared" si="11"/>
        <v>0</v>
      </c>
      <c r="N63" s="98">
        <f t="shared" si="12"/>
        <v>1.6</v>
      </c>
      <c r="O63" s="98">
        <f t="shared" si="9"/>
        <v>1.6</v>
      </c>
      <c r="P63" s="227" t="e">
        <f t="shared" si="10"/>
        <v>#DIV/0!</v>
      </c>
      <c r="Q63" s="10"/>
      <c r="R63" s="10"/>
      <c r="S63" s="1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34.5" customHeight="1">
      <c r="A64" s="250"/>
      <c r="B64" s="300" t="s">
        <v>362</v>
      </c>
      <c r="C64" s="301"/>
      <c r="D64" s="302"/>
      <c r="E64" s="87"/>
      <c r="F64" s="87"/>
      <c r="G64" s="87"/>
      <c r="H64" s="87"/>
      <c r="I64" s="87"/>
      <c r="J64" s="98"/>
      <c r="K64" s="196"/>
      <c r="L64" s="196">
        <v>0.9</v>
      </c>
      <c r="M64" s="196"/>
      <c r="N64" s="98">
        <f t="shared" si="12"/>
        <v>0.9</v>
      </c>
      <c r="O64" s="98">
        <f t="shared" ref="O64:O144" si="13">N64-M64</f>
        <v>0.9</v>
      </c>
      <c r="P64" s="227" t="e">
        <f t="shared" ref="P64:P144" si="14">(N64/M64)*100</f>
        <v>#DIV/0!</v>
      </c>
      <c r="Q64" s="10"/>
      <c r="R64" s="10"/>
      <c r="S64" s="1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38.25" customHeight="1">
      <c r="A65" s="250"/>
      <c r="B65" s="300" t="s">
        <v>363</v>
      </c>
      <c r="C65" s="301"/>
      <c r="D65" s="302"/>
      <c r="E65" s="87"/>
      <c r="F65" s="87"/>
      <c r="G65" s="87"/>
      <c r="H65" s="87"/>
      <c r="I65" s="87"/>
      <c r="J65" s="98"/>
      <c r="K65" s="196"/>
      <c r="L65" s="196">
        <v>6.3</v>
      </c>
      <c r="M65" s="196"/>
      <c r="N65" s="98">
        <f t="shared" si="12"/>
        <v>6.3</v>
      </c>
      <c r="O65" s="98">
        <f t="shared" si="13"/>
        <v>6.3</v>
      </c>
      <c r="P65" s="227" t="e">
        <f t="shared" si="14"/>
        <v>#DIV/0!</v>
      </c>
      <c r="Q65" s="10"/>
      <c r="R65" s="10"/>
      <c r="S65" s="1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38.25" customHeight="1">
      <c r="A66" s="250"/>
      <c r="B66" s="300" t="s">
        <v>364</v>
      </c>
      <c r="C66" s="301"/>
      <c r="D66" s="302"/>
      <c r="E66" s="87"/>
      <c r="F66" s="87"/>
      <c r="G66" s="87"/>
      <c r="H66" s="87"/>
      <c r="I66" s="87"/>
      <c r="J66" s="98"/>
      <c r="K66" s="196"/>
      <c r="L66" s="196">
        <v>0.4</v>
      </c>
      <c r="M66" s="196"/>
      <c r="N66" s="98">
        <f t="shared" si="12"/>
        <v>0.4</v>
      </c>
      <c r="O66" s="98">
        <f t="shared" si="13"/>
        <v>0.4</v>
      </c>
      <c r="P66" s="227" t="e">
        <f t="shared" si="14"/>
        <v>#DIV/0!</v>
      </c>
      <c r="Q66" s="10"/>
      <c r="R66" s="10"/>
      <c r="S66" s="1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42" customHeight="1">
      <c r="A67" s="250"/>
      <c r="B67" s="300" t="s">
        <v>365</v>
      </c>
      <c r="C67" s="301"/>
      <c r="D67" s="302"/>
      <c r="E67" s="87"/>
      <c r="F67" s="87"/>
      <c r="G67" s="87"/>
      <c r="H67" s="87"/>
      <c r="I67" s="87"/>
      <c r="J67" s="98"/>
      <c r="K67" s="196"/>
      <c r="L67" s="196">
        <v>3.5</v>
      </c>
      <c r="M67" s="196"/>
      <c r="N67" s="98">
        <f t="shared" si="12"/>
        <v>3.5</v>
      </c>
      <c r="O67" s="98">
        <f t="shared" si="13"/>
        <v>3.5</v>
      </c>
      <c r="P67" s="227" t="e">
        <f t="shared" si="14"/>
        <v>#DIV/0!</v>
      </c>
      <c r="Q67" s="10"/>
      <c r="R67" s="10"/>
      <c r="S67" s="1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36.75" customHeight="1">
      <c r="A68" s="250"/>
      <c r="B68" s="300" t="s">
        <v>366</v>
      </c>
      <c r="C68" s="301"/>
      <c r="D68" s="302"/>
      <c r="E68" s="87"/>
      <c r="F68" s="87"/>
      <c r="G68" s="87"/>
      <c r="H68" s="87"/>
      <c r="I68" s="87"/>
      <c r="J68" s="98"/>
      <c r="K68" s="196"/>
      <c r="L68" s="196">
        <v>4.2</v>
      </c>
      <c r="M68" s="196"/>
      <c r="N68" s="98">
        <f t="shared" si="12"/>
        <v>4.2</v>
      </c>
      <c r="O68" s="98">
        <f t="shared" si="13"/>
        <v>4.2</v>
      </c>
      <c r="P68" s="227" t="e">
        <f t="shared" si="14"/>
        <v>#DIV/0!</v>
      </c>
      <c r="Q68" s="10"/>
      <c r="R68" s="10"/>
      <c r="S68" s="1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36.75" customHeight="1">
      <c r="A69" s="250"/>
      <c r="B69" s="300" t="s">
        <v>342</v>
      </c>
      <c r="C69" s="301"/>
      <c r="D69" s="302"/>
      <c r="E69" s="87"/>
      <c r="F69" s="87"/>
      <c r="G69" s="87"/>
      <c r="H69" s="87"/>
      <c r="I69" s="87"/>
      <c r="J69" s="98"/>
      <c r="K69" s="196"/>
      <c r="L69" s="196">
        <v>5.6</v>
      </c>
      <c r="M69" s="196"/>
      <c r="N69" s="98">
        <f t="shared" si="12"/>
        <v>5.6</v>
      </c>
      <c r="O69" s="98">
        <f t="shared" si="13"/>
        <v>5.6</v>
      </c>
      <c r="P69" s="227" t="e">
        <f t="shared" si="14"/>
        <v>#DIV/0!</v>
      </c>
      <c r="Q69" s="10"/>
      <c r="R69" s="10"/>
      <c r="S69" s="1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36.75" customHeight="1">
      <c r="A70" s="250"/>
      <c r="B70" s="300" t="s">
        <v>369</v>
      </c>
      <c r="C70" s="301"/>
      <c r="D70" s="302"/>
      <c r="E70" s="87"/>
      <c r="F70" s="87"/>
      <c r="G70" s="87"/>
      <c r="H70" s="87"/>
      <c r="I70" s="87"/>
      <c r="J70" s="98"/>
      <c r="K70" s="196"/>
      <c r="L70" s="196">
        <v>5.7</v>
      </c>
      <c r="M70" s="196"/>
      <c r="N70" s="98">
        <f t="shared" si="12"/>
        <v>5.7</v>
      </c>
      <c r="O70" s="98">
        <f t="shared" si="13"/>
        <v>5.7</v>
      </c>
      <c r="P70" s="227" t="e">
        <f t="shared" si="14"/>
        <v>#DIV/0!</v>
      </c>
      <c r="Q70" s="10"/>
      <c r="R70" s="10"/>
      <c r="S70" s="1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32.25" customHeight="1">
      <c r="A71" s="250"/>
      <c r="B71" s="300" t="s">
        <v>372</v>
      </c>
      <c r="C71" s="301"/>
      <c r="D71" s="302"/>
      <c r="E71" s="87"/>
      <c r="F71" s="87"/>
      <c r="G71" s="87"/>
      <c r="H71" s="87"/>
      <c r="I71" s="87"/>
      <c r="J71" s="98"/>
      <c r="K71" s="196"/>
      <c r="L71" s="196">
        <v>8</v>
      </c>
      <c r="M71" s="196"/>
      <c r="N71" s="98">
        <f t="shared" si="12"/>
        <v>8</v>
      </c>
      <c r="O71" s="98">
        <f t="shared" si="13"/>
        <v>8</v>
      </c>
      <c r="P71" s="227" t="e">
        <f t="shared" si="14"/>
        <v>#DIV/0!</v>
      </c>
      <c r="Q71" s="10"/>
      <c r="R71" s="10"/>
      <c r="S71" s="1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s="60" customFormat="1" ht="42" customHeight="1">
      <c r="A72" s="250"/>
      <c r="B72" s="300" t="s">
        <v>403</v>
      </c>
      <c r="C72" s="301"/>
      <c r="D72" s="302"/>
      <c r="E72" s="87"/>
      <c r="F72" s="87"/>
      <c r="G72" s="87"/>
      <c r="H72" s="87"/>
      <c r="I72" s="87"/>
      <c r="J72" s="98"/>
      <c r="K72" s="196"/>
      <c r="L72" s="196">
        <v>4.3</v>
      </c>
      <c r="M72" s="196"/>
      <c r="N72" s="98">
        <f t="shared" si="12"/>
        <v>4.3</v>
      </c>
      <c r="O72" s="98">
        <f t="shared" si="13"/>
        <v>4.3</v>
      </c>
      <c r="P72" s="227" t="e">
        <f t="shared" si="14"/>
        <v>#DIV/0!</v>
      </c>
      <c r="Q72" s="10"/>
      <c r="R72" s="10"/>
      <c r="S72" s="10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</row>
    <row r="73" spans="1:32" s="60" customFormat="1" ht="36.75" customHeight="1">
      <c r="A73" s="250"/>
      <c r="B73" s="300" t="s">
        <v>404</v>
      </c>
      <c r="C73" s="301"/>
      <c r="D73" s="302"/>
      <c r="E73" s="87"/>
      <c r="F73" s="87"/>
      <c r="G73" s="87"/>
      <c r="H73" s="87"/>
      <c r="I73" s="87"/>
      <c r="J73" s="98"/>
      <c r="K73" s="196"/>
      <c r="L73" s="196">
        <v>2.6</v>
      </c>
      <c r="M73" s="196"/>
      <c r="N73" s="98">
        <f t="shared" si="12"/>
        <v>2.6</v>
      </c>
      <c r="O73" s="98">
        <f t="shared" si="13"/>
        <v>2.6</v>
      </c>
      <c r="P73" s="227" t="e">
        <f t="shared" si="14"/>
        <v>#DIV/0!</v>
      </c>
      <c r="Q73" s="10"/>
      <c r="R73" s="10"/>
      <c r="S73" s="10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</row>
    <row r="74" spans="1:32" s="60" customFormat="1" ht="36" customHeight="1">
      <c r="A74" s="250"/>
      <c r="B74" s="300" t="s">
        <v>407</v>
      </c>
      <c r="C74" s="301"/>
      <c r="D74" s="302"/>
      <c r="E74" s="87"/>
      <c r="F74" s="87"/>
      <c r="G74" s="87"/>
      <c r="H74" s="87"/>
      <c r="I74" s="87"/>
      <c r="J74" s="98">
        <v>3.6</v>
      </c>
      <c r="K74" s="196"/>
      <c r="L74" s="196"/>
      <c r="M74" s="196"/>
      <c r="N74" s="98">
        <f t="shared" si="12"/>
        <v>3.6</v>
      </c>
      <c r="O74" s="98">
        <f t="shared" si="13"/>
        <v>3.6</v>
      </c>
      <c r="P74" s="227" t="e">
        <f t="shared" si="14"/>
        <v>#DIV/0!</v>
      </c>
      <c r="Q74" s="10" t="s">
        <v>338</v>
      </c>
      <c r="R74" s="10"/>
      <c r="S74" s="10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</row>
    <row r="75" spans="1:32" s="60" customFormat="1" ht="36" customHeight="1">
      <c r="A75" s="250"/>
      <c r="B75" s="300" t="s">
        <v>408</v>
      </c>
      <c r="C75" s="301"/>
      <c r="D75" s="302"/>
      <c r="E75" s="87"/>
      <c r="F75" s="87"/>
      <c r="G75" s="87"/>
      <c r="H75" s="87"/>
      <c r="I75" s="87"/>
      <c r="J75" s="98"/>
      <c r="K75" s="196"/>
      <c r="L75" s="196">
        <v>133.30000000000001</v>
      </c>
      <c r="M75" s="196"/>
      <c r="N75" s="98">
        <f t="shared" si="12"/>
        <v>133.30000000000001</v>
      </c>
      <c r="O75" s="98">
        <f t="shared" si="13"/>
        <v>133.30000000000001</v>
      </c>
      <c r="P75" s="227" t="e">
        <f t="shared" si="14"/>
        <v>#DIV/0!</v>
      </c>
      <c r="Q75" s="10"/>
      <c r="R75" s="10"/>
      <c r="S75" s="10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</row>
    <row r="76" spans="1:32" s="60" customFormat="1" ht="42" customHeight="1">
      <c r="A76" s="250"/>
      <c r="B76" s="300" t="s">
        <v>409</v>
      </c>
      <c r="C76" s="301"/>
      <c r="D76" s="302"/>
      <c r="E76" s="87"/>
      <c r="F76" s="87"/>
      <c r="G76" s="87"/>
      <c r="H76" s="87"/>
      <c r="I76" s="87"/>
      <c r="J76" s="98"/>
      <c r="K76" s="196"/>
      <c r="L76" s="196">
        <v>11.9</v>
      </c>
      <c r="M76" s="196"/>
      <c r="N76" s="98">
        <f t="shared" si="12"/>
        <v>11.9</v>
      </c>
      <c r="O76" s="98">
        <f t="shared" si="13"/>
        <v>11.9</v>
      </c>
      <c r="P76" s="227" t="e">
        <f t="shared" si="14"/>
        <v>#DIV/0!</v>
      </c>
      <c r="Q76" s="10"/>
      <c r="R76" s="10"/>
      <c r="S76" s="10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</row>
    <row r="77" spans="1:32" s="60" customFormat="1" ht="42" customHeight="1">
      <c r="A77" s="250"/>
      <c r="B77" s="300" t="s">
        <v>414</v>
      </c>
      <c r="C77" s="301"/>
      <c r="D77" s="302"/>
      <c r="E77" s="87"/>
      <c r="F77" s="87"/>
      <c r="G77" s="87"/>
      <c r="H77" s="87"/>
      <c r="I77" s="87"/>
      <c r="J77" s="98"/>
      <c r="K77" s="216"/>
      <c r="L77" s="196">
        <v>15.8</v>
      </c>
      <c r="M77" s="196"/>
      <c r="N77" s="98">
        <f t="shared" si="12"/>
        <v>15.8</v>
      </c>
      <c r="O77" s="98">
        <f t="shared" si="13"/>
        <v>15.8</v>
      </c>
      <c r="P77" s="227" t="e">
        <f t="shared" si="14"/>
        <v>#DIV/0!</v>
      </c>
      <c r="Q77" s="10"/>
      <c r="R77" s="10"/>
      <c r="S77" s="10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</row>
    <row r="78" spans="1:32" s="60" customFormat="1" ht="42" customHeight="1">
      <c r="A78" s="250"/>
      <c r="B78" s="300" t="s">
        <v>415</v>
      </c>
      <c r="C78" s="301"/>
      <c r="D78" s="302"/>
      <c r="E78" s="87"/>
      <c r="F78" s="87"/>
      <c r="G78" s="87"/>
      <c r="H78" s="87"/>
      <c r="I78" s="87"/>
      <c r="J78" s="98"/>
      <c r="K78" s="216"/>
      <c r="L78" s="196">
        <v>12.7</v>
      </c>
      <c r="M78" s="196"/>
      <c r="N78" s="98">
        <f t="shared" si="12"/>
        <v>12.7</v>
      </c>
      <c r="O78" s="98">
        <f t="shared" si="13"/>
        <v>12.7</v>
      </c>
      <c r="P78" s="227" t="e">
        <f t="shared" si="14"/>
        <v>#DIV/0!</v>
      </c>
      <c r="Q78" s="10"/>
      <c r="R78" s="10"/>
      <c r="S78" s="10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</row>
    <row r="79" spans="1:32" s="60" customFormat="1" ht="42" customHeight="1">
      <c r="A79" s="250"/>
      <c r="B79" s="300" t="s">
        <v>416</v>
      </c>
      <c r="C79" s="301"/>
      <c r="D79" s="302"/>
      <c r="E79" s="87"/>
      <c r="F79" s="87"/>
      <c r="G79" s="87"/>
      <c r="H79" s="87"/>
      <c r="I79" s="87"/>
      <c r="J79" s="98"/>
      <c r="K79" s="216"/>
      <c r="L79" s="196">
        <v>3.3</v>
      </c>
      <c r="M79" s="196"/>
      <c r="N79" s="98">
        <f t="shared" si="12"/>
        <v>3.3</v>
      </c>
      <c r="O79" s="98">
        <f t="shared" si="13"/>
        <v>3.3</v>
      </c>
      <c r="P79" s="227" t="e">
        <f t="shared" si="14"/>
        <v>#DIV/0!</v>
      </c>
      <c r="Q79" s="10"/>
      <c r="R79" s="10"/>
      <c r="S79" s="10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</row>
    <row r="80" spans="1:32" s="60" customFormat="1" ht="42" customHeight="1">
      <c r="A80" s="250"/>
      <c r="B80" s="300" t="s">
        <v>417</v>
      </c>
      <c r="C80" s="301"/>
      <c r="D80" s="302"/>
      <c r="E80" s="87"/>
      <c r="F80" s="87"/>
      <c r="G80" s="87"/>
      <c r="H80" s="87"/>
      <c r="I80" s="87"/>
      <c r="J80" s="98"/>
      <c r="K80" s="216"/>
      <c r="L80" s="196">
        <v>1.3</v>
      </c>
      <c r="M80" s="196"/>
      <c r="N80" s="98">
        <f t="shared" si="12"/>
        <v>1.3</v>
      </c>
      <c r="O80" s="98">
        <f t="shared" si="13"/>
        <v>1.3</v>
      </c>
      <c r="P80" s="227" t="e">
        <f t="shared" si="14"/>
        <v>#DIV/0!</v>
      </c>
      <c r="Q80" s="10"/>
      <c r="R80" s="10"/>
      <c r="S80" s="10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</row>
    <row r="81" spans="1:32" s="60" customFormat="1" ht="42" customHeight="1">
      <c r="A81" s="250"/>
      <c r="B81" s="300" t="s">
        <v>418</v>
      </c>
      <c r="C81" s="301"/>
      <c r="D81" s="302"/>
      <c r="E81" s="87"/>
      <c r="F81" s="87"/>
      <c r="G81" s="87"/>
      <c r="H81" s="87"/>
      <c r="I81" s="87"/>
      <c r="J81" s="98"/>
      <c r="K81" s="216"/>
      <c r="L81" s="196">
        <v>2.6</v>
      </c>
      <c r="M81" s="196"/>
      <c r="N81" s="98">
        <f t="shared" si="12"/>
        <v>2.6</v>
      </c>
      <c r="O81" s="98">
        <f t="shared" si="13"/>
        <v>2.6</v>
      </c>
      <c r="P81" s="227" t="e">
        <f t="shared" si="14"/>
        <v>#DIV/0!</v>
      </c>
      <c r="Q81" s="10"/>
      <c r="R81" s="10"/>
      <c r="S81" s="10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</row>
    <row r="82" spans="1:32" s="60" customFormat="1" ht="42" customHeight="1">
      <c r="A82" s="250"/>
      <c r="B82" s="300" t="s">
        <v>419</v>
      </c>
      <c r="C82" s="301"/>
      <c r="D82" s="302"/>
      <c r="E82" s="87"/>
      <c r="F82" s="87"/>
      <c r="G82" s="87"/>
      <c r="H82" s="87"/>
      <c r="I82" s="87"/>
      <c r="J82" s="98"/>
      <c r="K82" s="216"/>
      <c r="L82" s="196">
        <v>6.8</v>
      </c>
      <c r="M82" s="196"/>
      <c r="N82" s="98">
        <f t="shared" si="12"/>
        <v>6.8</v>
      </c>
      <c r="O82" s="98">
        <f t="shared" si="13"/>
        <v>6.8</v>
      </c>
      <c r="P82" s="227" t="e">
        <f t="shared" si="14"/>
        <v>#DIV/0!</v>
      </c>
      <c r="Q82" s="10"/>
      <c r="R82" s="10"/>
      <c r="S82" s="10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</row>
    <row r="83" spans="1:32" s="60" customFormat="1" ht="32.25" customHeight="1">
      <c r="A83" s="250"/>
      <c r="B83" s="300" t="s">
        <v>420</v>
      </c>
      <c r="C83" s="301"/>
      <c r="D83" s="302"/>
      <c r="E83" s="87"/>
      <c r="F83" s="87"/>
      <c r="G83" s="87"/>
      <c r="H83" s="87"/>
      <c r="I83" s="87"/>
      <c r="J83" s="98"/>
      <c r="K83" s="216"/>
      <c r="L83" s="196">
        <v>7.3</v>
      </c>
      <c r="M83" s="196"/>
      <c r="N83" s="98">
        <f t="shared" si="12"/>
        <v>7.3</v>
      </c>
      <c r="O83" s="98">
        <f t="shared" si="13"/>
        <v>7.3</v>
      </c>
      <c r="P83" s="227" t="e">
        <f t="shared" si="14"/>
        <v>#DIV/0!</v>
      </c>
      <c r="Q83" s="10"/>
      <c r="R83" s="10"/>
      <c r="S83" s="10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</row>
    <row r="84" spans="1:32" s="60" customFormat="1" ht="42" customHeight="1">
      <c r="A84" s="250"/>
      <c r="B84" s="300" t="s">
        <v>421</v>
      </c>
      <c r="C84" s="301"/>
      <c r="D84" s="302"/>
      <c r="E84" s="87"/>
      <c r="F84" s="87"/>
      <c r="G84" s="87"/>
      <c r="H84" s="87"/>
      <c r="I84" s="87"/>
      <c r="J84" s="98"/>
      <c r="K84" s="216"/>
      <c r="L84" s="196">
        <v>2.7</v>
      </c>
      <c r="M84" s="196"/>
      <c r="N84" s="98">
        <f t="shared" si="12"/>
        <v>2.7</v>
      </c>
      <c r="O84" s="98">
        <f t="shared" si="13"/>
        <v>2.7</v>
      </c>
      <c r="P84" s="227" t="e">
        <f t="shared" si="14"/>
        <v>#DIV/0!</v>
      </c>
      <c r="Q84" s="10"/>
      <c r="R84" s="10"/>
      <c r="S84" s="10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</row>
    <row r="85" spans="1:32" s="60" customFormat="1" ht="42" customHeight="1">
      <c r="A85" s="250"/>
      <c r="B85" s="300" t="s">
        <v>422</v>
      </c>
      <c r="C85" s="301"/>
      <c r="D85" s="302"/>
      <c r="E85" s="87"/>
      <c r="F85" s="87"/>
      <c r="G85" s="87"/>
      <c r="H85" s="87"/>
      <c r="I85" s="87"/>
      <c r="J85" s="98"/>
      <c r="K85" s="216"/>
      <c r="L85" s="196">
        <v>6.1</v>
      </c>
      <c r="M85" s="196"/>
      <c r="N85" s="98">
        <f t="shared" si="12"/>
        <v>6.1</v>
      </c>
      <c r="O85" s="98">
        <f t="shared" si="13"/>
        <v>6.1</v>
      </c>
      <c r="P85" s="227" t="e">
        <f t="shared" si="14"/>
        <v>#DIV/0!</v>
      </c>
      <c r="Q85" s="10"/>
      <c r="R85" s="10"/>
      <c r="S85" s="10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</row>
    <row r="86" spans="1:32" s="60" customFormat="1" ht="42" customHeight="1">
      <c r="A86" s="250"/>
      <c r="B86" s="300" t="s">
        <v>423</v>
      </c>
      <c r="C86" s="301"/>
      <c r="D86" s="302"/>
      <c r="E86" s="87"/>
      <c r="F86" s="87"/>
      <c r="G86" s="87"/>
      <c r="H86" s="87"/>
      <c r="I86" s="87"/>
      <c r="J86" s="98">
        <v>145</v>
      </c>
      <c r="K86" s="216"/>
      <c r="L86" s="196"/>
      <c r="M86" s="196"/>
      <c r="N86" s="98">
        <f t="shared" si="12"/>
        <v>145</v>
      </c>
      <c r="O86" s="98">
        <f t="shared" si="13"/>
        <v>145</v>
      </c>
      <c r="P86" s="227" t="e">
        <f t="shared" si="14"/>
        <v>#DIV/0!</v>
      </c>
      <c r="Q86" s="10" t="s">
        <v>424</v>
      </c>
      <c r="R86" s="10"/>
      <c r="S86" s="10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</row>
    <row r="87" spans="1:32" s="60" customFormat="1" ht="33" customHeight="1">
      <c r="A87" s="250"/>
      <c r="B87" s="300" t="s">
        <v>425</v>
      </c>
      <c r="C87" s="301"/>
      <c r="D87" s="302"/>
      <c r="E87" s="87"/>
      <c r="F87" s="87"/>
      <c r="G87" s="87"/>
      <c r="H87" s="87"/>
      <c r="I87" s="87"/>
      <c r="J87" s="98">
        <v>14.8</v>
      </c>
      <c r="K87" s="196"/>
      <c r="L87" s="196"/>
      <c r="M87" s="196"/>
      <c r="N87" s="98">
        <f t="shared" si="12"/>
        <v>14.8</v>
      </c>
      <c r="O87" s="98">
        <f t="shared" si="13"/>
        <v>14.8</v>
      </c>
      <c r="P87" s="227" t="e">
        <f t="shared" si="14"/>
        <v>#DIV/0!</v>
      </c>
      <c r="Q87" s="10" t="s">
        <v>424</v>
      </c>
      <c r="R87" s="10"/>
      <c r="S87" s="10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</row>
    <row r="88" spans="1:32" s="60" customFormat="1" ht="34.5" customHeight="1">
      <c r="A88" s="250"/>
      <c r="B88" s="300" t="s">
        <v>426</v>
      </c>
      <c r="C88" s="301"/>
      <c r="D88" s="302"/>
      <c r="E88" s="87"/>
      <c r="F88" s="87"/>
      <c r="G88" s="87"/>
      <c r="H88" s="87"/>
      <c r="I88" s="87"/>
      <c r="J88" s="98">
        <v>36.200000000000003</v>
      </c>
      <c r="K88" s="196"/>
      <c r="L88" s="196"/>
      <c r="M88" s="196"/>
      <c r="N88" s="98">
        <f t="shared" si="12"/>
        <v>36.200000000000003</v>
      </c>
      <c r="O88" s="98">
        <f t="shared" si="13"/>
        <v>36.200000000000003</v>
      </c>
      <c r="P88" s="227" t="e">
        <f t="shared" si="14"/>
        <v>#DIV/0!</v>
      </c>
      <c r="Q88" s="10" t="s">
        <v>424</v>
      </c>
      <c r="R88" s="10"/>
      <c r="S88" s="10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</row>
    <row r="89" spans="1:32" s="60" customFormat="1" ht="33" customHeight="1">
      <c r="A89" s="250"/>
      <c r="B89" s="300" t="s">
        <v>427</v>
      </c>
      <c r="C89" s="301"/>
      <c r="D89" s="302"/>
      <c r="E89" s="87"/>
      <c r="F89" s="87"/>
      <c r="G89" s="87"/>
      <c r="H89" s="87"/>
      <c r="I89" s="87"/>
      <c r="J89" s="98">
        <v>54.3</v>
      </c>
      <c r="K89" s="196"/>
      <c r="L89" s="196"/>
      <c r="M89" s="196"/>
      <c r="N89" s="98">
        <f t="shared" si="12"/>
        <v>54.3</v>
      </c>
      <c r="O89" s="98">
        <f t="shared" si="13"/>
        <v>54.3</v>
      </c>
      <c r="P89" s="227" t="e">
        <f t="shared" si="14"/>
        <v>#DIV/0!</v>
      </c>
      <c r="Q89" s="10" t="s">
        <v>424</v>
      </c>
      <c r="R89" s="10"/>
      <c r="S89" s="10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</row>
    <row r="90" spans="1:32" s="60" customFormat="1" ht="30.75" customHeight="1">
      <c r="A90" s="250"/>
      <c r="B90" s="300" t="s">
        <v>430</v>
      </c>
      <c r="C90" s="301"/>
      <c r="D90" s="302"/>
      <c r="E90" s="87"/>
      <c r="F90" s="87"/>
      <c r="G90" s="87"/>
      <c r="H90" s="87"/>
      <c r="I90" s="87"/>
      <c r="J90" s="98"/>
      <c r="K90" s="196"/>
      <c r="L90" s="196">
        <v>165.9</v>
      </c>
      <c r="M90" s="196"/>
      <c r="N90" s="98">
        <f t="shared" si="12"/>
        <v>165.9</v>
      </c>
      <c r="O90" s="98">
        <f t="shared" si="13"/>
        <v>165.9</v>
      </c>
      <c r="P90" s="227" t="e">
        <f t="shared" si="14"/>
        <v>#DIV/0!</v>
      </c>
      <c r="Q90" s="10"/>
      <c r="R90" s="10"/>
      <c r="S90" s="10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</row>
    <row r="91" spans="1:32" s="60" customFormat="1" ht="34.5" customHeight="1">
      <c r="A91" s="250"/>
      <c r="B91" s="300" t="s">
        <v>431</v>
      </c>
      <c r="C91" s="301"/>
      <c r="D91" s="302"/>
      <c r="E91" s="87"/>
      <c r="F91" s="87"/>
      <c r="G91" s="87"/>
      <c r="H91" s="87"/>
      <c r="I91" s="87"/>
      <c r="J91" s="98"/>
      <c r="K91" s="196"/>
      <c r="L91" s="196">
        <v>26.8</v>
      </c>
      <c r="M91" s="196"/>
      <c r="N91" s="98">
        <f t="shared" si="12"/>
        <v>26.8</v>
      </c>
      <c r="O91" s="98">
        <f t="shared" si="13"/>
        <v>26.8</v>
      </c>
      <c r="P91" s="227" t="e">
        <f t="shared" si="14"/>
        <v>#DIV/0!</v>
      </c>
      <c r="Q91" s="10"/>
      <c r="R91" s="10"/>
      <c r="S91" s="10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</row>
    <row r="92" spans="1:32" s="60" customFormat="1" ht="34.5" customHeight="1">
      <c r="A92" s="250"/>
      <c r="B92" s="300" t="s">
        <v>432</v>
      </c>
      <c r="C92" s="301"/>
      <c r="D92" s="302"/>
      <c r="E92" s="87"/>
      <c r="F92" s="87"/>
      <c r="G92" s="87"/>
      <c r="H92" s="87"/>
      <c r="I92" s="87"/>
      <c r="J92" s="98">
        <v>60.3</v>
      </c>
      <c r="K92" s="196"/>
      <c r="L92" s="196"/>
      <c r="M92" s="196"/>
      <c r="N92" s="98">
        <f t="shared" si="12"/>
        <v>60.3</v>
      </c>
      <c r="O92" s="98">
        <f t="shared" si="13"/>
        <v>60.3</v>
      </c>
      <c r="P92" s="227" t="e">
        <f t="shared" si="14"/>
        <v>#DIV/0!</v>
      </c>
      <c r="Q92" s="10"/>
      <c r="R92" s="10"/>
      <c r="S92" s="10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</row>
    <row r="93" spans="1:32" s="60" customFormat="1" ht="32.25" customHeight="1">
      <c r="A93" s="250"/>
      <c r="B93" s="300" t="s">
        <v>433</v>
      </c>
      <c r="C93" s="301"/>
      <c r="D93" s="302"/>
      <c r="E93" s="87"/>
      <c r="F93" s="87"/>
      <c r="G93" s="87"/>
      <c r="H93" s="87"/>
      <c r="I93" s="87"/>
      <c r="J93" s="98"/>
      <c r="K93" s="196"/>
      <c r="L93" s="196">
        <v>2.7</v>
      </c>
      <c r="M93" s="196"/>
      <c r="N93" s="98">
        <f t="shared" si="12"/>
        <v>2.7</v>
      </c>
      <c r="O93" s="98">
        <f t="shared" si="13"/>
        <v>2.7</v>
      </c>
      <c r="P93" s="227" t="e">
        <f t="shared" si="14"/>
        <v>#DIV/0!</v>
      </c>
      <c r="Q93" s="10"/>
      <c r="R93" s="10"/>
      <c r="S93" s="10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</row>
    <row r="94" spans="1:32" s="60" customFormat="1" ht="34.5" customHeight="1">
      <c r="A94" s="250"/>
      <c r="B94" s="300" t="s">
        <v>436</v>
      </c>
      <c r="C94" s="301"/>
      <c r="D94" s="302"/>
      <c r="E94" s="87"/>
      <c r="F94" s="87"/>
      <c r="G94" s="87"/>
      <c r="H94" s="87"/>
      <c r="I94" s="87"/>
      <c r="J94" s="98"/>
      <c r="K94" s="196"/>
      <c r="L94" s="196">
        <v>1.8</v>
      </c>
      <c r="M94" s="196"/>
      <c r="N94" s="98">
        <f t="shared" si="12"/>
        <v>1.8</v>
      </c>
      <c r="O94" s="98">
        <f t="shared" si="13"/>
        <v>1.8</v>
      </c>
      <c r="P94" s="227" t="e">
        <f t="shared" si="14"/>
        <v>#DIV/0!</v>
      </c>
      <c r="Q94" s="10"/>
      <c r="R94" s="10"/>
      <c r="S94" s="10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</row>
    <row r="95" spans="1:32" s="60" customFormat="1" ht="32.25" customHeight="1">
      <c r="A95" s="250"/>
      <c r="B95" s="300" t="s">
        <v>437</v>
      </c>
      <c r="C95" s="301"/>
      <c r="D95" s="302"/>
      <c r="E95" s="87"/>
      <c r="F95" s="87"/>
      <c r="G95" s="87"/>
      <c r="H95" s="87"/>
      <c r="I95" s="87"/>
      <c r="J95" s="98"/>
      <c r="K95" s="196"/>
      <c r="L95" s="196">
        <v>14.7</v>
      </c>
      <c r="M95" s="196"/>
      <c r="N95" s="98">
        <f t="shared" si="12"/>
        <v>14.7</v>
      </c>
      <c r="O95" s="98">
        <f t="shared" si="13"/>
        <v>14.7</v>
      </c>
      <c r="P95" s="227" t="e">
        <f t="shared" si="14"/>
        <v>#DIV/0!</v>
      </c>
      <c r="Q95" s="10"/>
      <c r="R95" s="10"/>
      <c r="S95" s="10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</row>
    <row r="96" spans="1:32" s="60" customFormat="1" ht="33" customHeight="1">
      <c r="A96" s="250"/>
      <c r="B96" s="300" t="s">
        <v>438</v>
      </c>
      <c r="C96" s="301"/>
      <c r="D96" s="302"/>
      <c r="E96" s="87"/>
      <c r="F96" s="87"/>
      <c r="G96" s="87"/>
      <c r="H96" s="87"/>
      <c r="I96" s="87"/>
      <c r="J96" s="98"/>
      <c r="K96" s="196"/>
      <c r="L96" s="196">
        <v>2.2000000000000002</v>
      </c>
      <c r="M96" s="196"/>
      <c r="N96" s="98">
        <f t="shared" si="12"/>
        <v>2.2000000000000002</v>
      </c>
      <c r="O96" s="98">
        <f t="shared" si="13"/>
        <v>2.2000000000000002</v>
      </c>
      <c r="P96" s="227" t="e">
        <f t="shared" si="14"/>
        <v>#DIV/0!</v>
      </c>
      <c r="Q96" s="10"/>
      <c r="R96" s="10"/>
      <c r="S96" s="10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</row>
    <row r="97" spans="1:32" s="60" customFormat="1" ht="36" customHeight="1">
      <c r="A97" s="250"/>
      <c r="B97" s="300" t="s">
        <v>439</v>
      </c>
      <c r="C97" s="301"/>
      <c r="D97" s="302"/>
      <c r="E97" s="87"/>
      <c r="F97" s="87"/>
      <c r="G97" s="87"/>
      <c r="H97" s="87"/>
      <c r="I97" s="87"/>
      <c r="J97" s="98"/>
      <c r="K97" s="196"/>
      <c r="L97" s="196">
        <v>188.3</v>
      </c>
      <c r="M97" s="196"/>
      <c r="N97" s="98">
        <f t="shared" si="12"/>
        <v>188.3</v>
      </c>
      <c r="O97" s="98">
        <f t="shared" si="13"/>
        <v>188.3</v>
      </c>
      <c r="P97" s="227" t="e">
        <f t="shared" si="14"/>
        <v>#DIV/0!</v>
      </c>
      <c r="Q97" s="10"/>
      <c r="R97" s="10"/>
      <c r="S97" s="10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</row>
    <row r="98" spans="1:32" s="60" customFormat="1" ht="33.75" customHeight="1">
      <c r="A98" s="250"/>
      <c r="B98" s="300" t="s">
        <v>606</v>
      </c>
      <c r="C98" s="301"/>
      <c r="D98" s="302"/>
      <c r="E98" s="87"/>
      <c r="F98" s="87"/>
      <c r="G98" s="87"/>
      <c r="H98" s="87"/>
      <c r="I98" s="87"/>
      <c r="J98" s="98"/>
      <c r="K98" s="196"/>
      <c r="L98" s="196">
        <v>12.6</v>
      </c>
      <c r="M98" s="196"/>
      <c r="N98" s="98">
        <f t="shared" si="12"/>
        <v>12.6</v>
      </c>
      <c r="O98" s="98">
        <f t="shared" si="13"/>
        <v>12.6</v>
      </c>
      <c r="P98" s="227" t="e">
        <f t="shared" si="14"/>
        <v>#DIV/0!</v>
      </c>
      <c r="Q98" s="10" t="s">
        <v>338</v>
      </c>
      <c r="R98" s="10"/>
      <c r="S98" s="10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</row>
    <row r="99" spans="1:32" s="60" customFormat="1" ht="36" customHeight="1">
      <c r="A99" s="250"/>
      <c r="B99" s="300" t="s">
        <v>610</v>
      </c>
      <c r="C99" s="301"/>
      <c r="D99" s="302"/>
      <c r="E99" s="87"/>
      <c r="F99" s="87"/>
      <c r="G99" s="87"/>
      <c r="H99" s="87"/>
      <c r="I99" s="87"/>
      <c r="J99" s="98">
        <v>3.3</v>
      </c>
      <c r="K99" s="196"/>
      <c r="L99" s="196"/>
      <c r="M99" s="196"/>
      <c r="N99" s="98">
        <f t="shared" si="12"/>
        <v>3.3</v>
      </c>
      <c r="O99" s="98">
        <f t="shared" si="13"/>
        <v>3.3</v>
      </c>
      <c r="P99" s="227" t="e">
        <f t="shared" si="14"/>
        <v>#DIV/0!</v>
      </c>
      <c r="Q99" s="10" t="s">
        <v>338</v>
      </c>
      <c r="R99" s="10"/>
      <c r="S99" s="10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</row>
    <row r="100" spans="1:32" s="60" customFormat="1" ht="34.5" customHeight="1">
      <c r="A100" s="250"/>
      <c r="B100" s="300" t="s">
        <v>611</v>
      </c>
      <c r="C100" s="301"/>
      <c r="D100" s="302"/>
      <c r="E100" s="87"/>
      <c r="F100" s="87"/>
      <c r="G100" s="87"/>
      <c r="H100" s="87"/>
      <c r="I100" s="87"/>
      <c r="J100" s="98">
        <v>0.2</v>
      </c>
      <c r="K100" s="196"/>
      <c r="L100" s="196"/>
      <c r="M100" s="196"/>
      <c r="N100" s="98">
        <f t="shared" si="12"/>
        <v>0.2</v>
      </c>
      <c r="O100" s="98">
        <f t="shared" si="13"/>
        <v>0.2</v>
      </c>
      <c r="P100" s="227" t="e">
        <f t="shared" si="14"/>
        <v>#DIV/0!</v>
      </c>
      <c r="Q100" s="10" t="s">
        <v>338</v>
      </c>
      <c r="R100" s="10"/>
      <c r="S100" s="10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</row>
    <row r="101" spans="1:32" s="60" customFormat="1" ht="34.5" customHeight="1">
      <c r="A101" s="250"/>
      <c r="B101" s="300" t="s">
        <v>612</v>
      </c>
      <c r="C101" s="301"/>
      <c r="D101" s="302"/>
      <c r="E101" s="87"/>
      <c r="F101" s="87"/>
      <c r="G101" s="87"/>
      <c r="H101" s="87"/>
      <c r="I101" s="87"/>
      <c r="J101" s="98">
        <v>0.3</v>
      </c>
      <c r="K101" s="196"/>
      <c r="L101" s="196"/>
      <c r="M101" s="196"/>
      <c r="N101" s="98">
        <f t="shared" si="12"/>
        <v>0.3</v>
      </c>
      <c r="O101" s="98">
        <f t="shared" si="13"/>
        <v>0.3</v>
      </c>
      <c r="P101" s="227" t="e">
        <f t="shared" si="14"/>
        <v>#DIV/0!</v>
      </c>
      <c r="Q101" s="10" t="s">
        <v>338</v>
      </c>
      <c r="R101" s="10"/>
      <c r="S101" s="10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</row>
    <row r="102" spans="1:32" s="60" customFormat="1" ht="33" customHeight="1">
      <c r="A102" s="250"/>
      <c r="B102" s="300" t="s">
        <v>613</v>
      </c>
      <c r="C102" s="301"/>
      <c r="D102" s="302"/>
      <c r="E102" s="87"/>
      <c r="F102" s="87"/>
      <c r="G102" s="87"/>
      <c r="H102" s="87"/>
      <c r="I102" s="87"/>
      <c r="J102" s="98">
        <v>2.9</v>
      </c>
      <c r="K102" s="196"/>
      <c r="L102" s="196"/>
      <c r="M102" s="196"/>
      <c r="N102" s="98">
        <f t="shared" si="12"/>
        <v>2.9</v>
      </c>
      <c r="O102" s="98">
        <f t="shared" si="13"/>
        <v>2.9</v>
      </c>
      <c r="P102" s="227" t="e">
        <f t="shared" si="14"/>
        <v>#DIV/0!</v>
      </c>
      <c r="Q102" s="10" t="s">
        <v>338</v>
      </c>
      <c r="R102" s="10"/>
      <c r="S102" s="10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</row>
    <row r="103" spans="1:32" s="60" customFormat="1" ht="36.75" customHeight="1">
      <c r="A103" s="250"/>
      <c r="B103" s="300" t="s">
        <v>614</v>
      </c>
      <c r="C103" s="301"/>
      <c r="D103" s="302"/>
      <c r="E103" s="87"/>
      <c r="F103" s="87"/>
      <c r="G103" s="87"/>
      <c r="H103" s="87"/>
      <c r="I103" s="87"/>
      <c r="J103" s="98">
        <v>44.6</v>
      </c>
      <c r="K103" s="196"/>
      <c r="L103" s="196"/>
      <c r="M103" s="196"/>
      <c r="N103" s="98">
        <f t="shared" si="12"/>
        <v>44.6</v>
      </c>
      <c r="O103" s="98">
        <f t="shared" si="13"/>
        <v>44.6</v>
      </c>
      <c r="P103" s="227" t="e">
        <f t="shared" si="14"/>
        <v>#DIV/0!</v>
      </c>
      <c r="Q103" s="10" t="s">
        <v>338</v>
      </c>
      <c r="R103" s="10"/>
      <c r="S103" s="10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</row>
    <row r="104" spans="1:32" s="60" customFormat="1" ht="38.25" customHeight="1">
      <c r="A104" s="250"/>
      <c r="B104" s="300" t="s">
        <v>615</v>
      </c>
      <c r="C104" s="301"/>
      <c r="D104" s="302"/>
      <c r="E104" s="87"/>
      <c r="F104" s="87"/>
      <c r="G104" s="87"/>
      <c r="H104" s="87"/>
      <c r="I104" s="87"/>
      <c r="J104" s="98">
        <v>1.6</v>
      </c>
      <c r="K104" s="196"/>
      <c r="L104" s="196"/>
      <c r="M104" s="196"/>
      <c r="N104" s="98">
        <f t="shared" si="12"/>
        <v>1.6</v>
      </c>
      <c r="O104" s="98">
        <f t="shared" si="13"/>
        <v>1.6</v>
      </c>
      <c r="P104" s="227" t="e">
        <f t="shared" si="14"/>
        <v>#DIV/0!</v>
      </c>
      <c r="Q104" s="10" t="s">
        <v>338</v>
      </c>
      <c r="R104" s="10"/>
      <c r="S104" s="10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</row>
    <row r="105" spans="1:32" s="60" customFormat="1" ht="36" customHeight="1">
      <c r="A105" s="250"/>
      <c r="B105" s="300" t="s">
        <v>616</v>
      </c>
      <c r="C105" s="301"/>
      <c r="D105" s="302"/>
      <c r="E105" s="87"/>
      <c r="F105" s="87"/>
      <c r="G105" s="87"/>
      <c r="H105" s="87"/>
      <c r="I105" s="87"/>
      <c r="J105" s="98">
        <v>1.8</v>
      </c>
      <c r="K105" s="196"/>
      <c r="L105" s="196"/>
      <c r="M105" s="196"/>
      <c r="N105" s="98">
        <f t="shared" si="12"/>
        <v>1.8</v>
      </c>
      <c r="O105" s="98">
        <f t="shared" si="13"/>
        <v>1.8</v>
      </c>
      <c r="P105" s="227" t="e">
        <f t="shared" si="14"/>
        <v>#DIV/0!</v>
      </c>
      <c r="Q105" s="10" t="s">
        <v>338</v>
      </c>
      <c r="R105" s="10"/>
      <c r="S105" s="10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</row>
    <row r="106" spans="1:32" s="60" customFormat="1" ht="36" customHeight="1">
      <c r="A106" s="250"/>
      <c r="B106" s="300" t="s">
        <v>617</v>
      </c>
      <c r="C106" s="301"/>
      <c r="D106" s="302"/>
      <c r="E106" s="87"/>
      <c r="F106" s="87"/>
      <c r="G106" s="87"/>
      <c r="H106" s="87"/>
      <c r="I106" s="87"/>
      <c r="J106" s="98">
        <v>3.3</v>
      </c>
      <c r="K106" s="196"/>
      <c r="L106" s="196"/>
      <c r="M106" s="196"/>
      <c r="N106" s="98">
        <f t="shared" si="12"/>
        <v>3.3</v>
      </c>
      <c r="O106" s="98">
        <f t="shared" si="13"/>
        <v>3.3</v>
      </c>
      <c r="P106" s="227" t="e">
        <f t="shared" si="14"/>
        <v>#DIV/0!</v>
      </c>
      <c r="Q106" s="10" t="s">
        <v>338</v>
      </c>
      <c r="R106" s="10"/>
      <c r="S106" s="10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</row>
    <row r="107" spans="1:32" s="60" customFormat="1" ht="34.5" customHeight="1">
      <c r="A107" s="250"/>
      <c r="B107" s="300" t="s">
        <v>618</v>
      </c>
      <c r="C107" s="301"/>
      <c r="D107" s="302"/>
      <c r="E107" s="87"/>
      <c r="F107" s="87"/>
      <c r="G107" s="87"/>
      <c r="H107" s="87"/>
      <c r="I107" s="87"/>
      <c r="J107" s="98">
        <v>90.9</v>
      </c>
      <c r="K107" s="196"/>
      <c r="L107" s="196">
        <v>13</v>
      </c>
      <c r="M107" s="196"/>
      <c r="N107" s="98">
        <f t="shared" ref="N107:N129" si="15">F107+H107+J107+L107</f>
        <v>103.9</v>
      </c>
      <c r="O107" s="98">
        <f t="shared" si="13"/>
        <v>103.9</v>
      </c>
      <c r="P107" s="227" t="e">
        <f t="shared" si="14"/>
        <v>#DIV/0!</v>
      </c>
      <c r="Q107" s="10" t="s">
        <v>338</v>
      </c>
      <c r="R107" s="10"/>
      <c r="S107" s="10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</row>
    <row r="108" spans="1:32" s="60" customFormat="1" ht="36" customHeight="1">
      <c r="A108" s="250"/>
      <c r="B108" s="300" t="s">
        <v>578</v>
      </c>
      <c r="C108" s="301"/>
      <c r="D108" s="302"/>
      <c r="E108" s="87"/>
      <c r="F108" s="87"/>
      <c r="G108" s="87"/>
      <c r="H108" s="87"/>
      <c r="I108" s="87"/>
      <c r="J108" s="98"/>
      <c r="K108" s="196"/>
      <c r="L108" s="196">
        <v>2.2000000000000002</v>
      </c>
      <c r="M108" s="196"/>
      <c r="N108" s="98">
        <f t="shared" si="15"/>
        <v>2.2000000000000002</v>
      </c>
      <c r="O108" s="98">
        <f t="shared" si="13"/>
        <v>2.2000000000000002</v>
      </c>
      <c r="P108" s="227" t="e">
        <f t="shared" si="14"/>
        <v>#DIV/0!</v>
      </c>
      <c r="Q108" s="10"/>
      <c r="R108" s="10"/>
      <c r="S108" s="10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</row>
    <row r="109" spans="1:32" s="60" customFormat="1" ht="42" customHeight="1">
      <c r="A109" s="250"/>
      <c r="B109" s="300" t="s">
        <v>619</v>
      </c>
      <c r="C109" s="301"/>
      <c r="D109" s="302"/>
      <c r="E109" s="87"/>
      <c r="F109" s="87"/>
      <c r="G109" s="87"/>
      <c r="H109" s="87"/>
      <c r="I109" s="87"/>
      <c r="J109" s="98">
        <v>15</v>
      </c>
      <c r="K109" s="196"/>
      <c r="L109" s="196"/>
      <c r="M109" s="196"/>
      <c r="N109" s="98">
        <f t="shared" si="15"/>
        <v>15</v>
      </c>
      <c r="O109" s="98">
        <f t="shared" si="13"/>
        <v>15</v>
      </c>
      <c r="P109" s="227" t="e">
        <f t="shared" si="14"/>
        <v>#DIV/0!</v>
      </c>
      <c r="Q109" s="10" t="s">
        <v>338</v>
      </c>
      <c r="R109" s="10"/>
      <c r="S109" s="10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</row>
    <row r="110" spans="1:32" s="60" customFormat="1" ht="42" customHeight="1">
      <c r="A110" s="250"/>
      <c r="B110" s="300" t="s">
        <v>621</v>
      </c>
      <c r="C110" s="301"/>
      <c r="D110" s="302"/>
      <c r="E110" s="87"/>
      <c r="F110" s="87"/>
      <c r="G110" s="87"/>
      <c r="H110" s="87"/>
      <c r="I110" s="87"/>
      <c r="J110" s="98">
        <v>4.2</v>
      </c>
      <c r="K110" s="196"/>
      <c r="L110" s="196"/>
      <c r="M110" s="196"/>
      <c r="N110" s="98">
        <f t="shared" si="15"/>
        <v>4.2</v>
      </c>
      <c r="O110" s="98">
        <f t="shared" si="13"/>
        <v>4.2</v>
      </c>
      <c r="P110" s="227" t="e">
        <f t="shared" si="14"/>
        <v>#DIV/0!</v>
      </c>
      <c r="Q110" s="10" t="s">
        <v>338</v>
      </c>
      <c r="R110" s="10"/>
      <c r="S110" s="10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</row>
    <row r="111" spans="1:32" s="60" customFormat="1" ht="59.25" customHeight="1">
      <c r="A111" s="250"/>
      <c r="B111" s="300" t="s">
        <v>622</v>
      </c>
      <c r="C111" s="301"/>
      <c r="D111" s="302"/>
      <c r="E111" s="87"/>
      <c r="F111" s="87"/>
      <c r="G111" s="87"/>
      <c r="H111" s="87"/>
      <c r="I111" s="87"/>
      <c r="J111" s="98"/>
      <c r="K111" s="196"/>
      <c r="L111" s="196">
        <v>498.7</v>
      </c>
      <c r="M111" s="196"/>
      <c r="N111" s="98">
        <f t="shared" si="15"/>
        <v>498.7</v>
      </c>
      <c r="O111" s="98">
        <f t="shared" si="13"/>
        <v>498.7</v>
      </c>
      <c r="P111" s="227" t="e">
        <f t="shared" si="14"/>
        <v>#DIV/0!</v>
      </c>
      <c r="Q111" s="10"/>
      <c r="R111" s="10"/>
      <c r="S111" s="10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</row>
    <row r="112" spans="1:32" s="60" customFormat="1" ht="47.25" customHeight="1">
      <c r="A112" s="250"/>
      <c r="B112" s="300" t="s">
        <v>624</v>
      </c>
      <c r="C112" s="301"/>
      <c r="D112" s="302"/>
      <c r="E112" s="87"/>
      <c r="F112" s="87"/>
      <c r="G112" s="87"/>
      <c r="H112" s="87"/>
      <c r="I112" s="87"/>
      <c r="J112" s="98"/>
      <c r="K112" s="196"/>
      <c r="L112" s="196">
        <v>2.4</v>
      </c>
      <c r="M112" s="196"/>
      <c r="N112" s="98">
        <f t="shared" si="15"/>
        <v>2.4</v>
      </c>
      <c r="O112" s="98">
        <f t="shared" si="13"/>
        <v>2.4</v>
      </c>
      <c r="P112" s="227" t="e">
        <f t="shared" si="14"/>
        <v>#DIV/0!</v>
      </c>
      <c r="Q112" s="10"/>
      <c r="R112" s="10"/>
      <c r="S112" s="10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</row>
    <row r="113" spans="1:32" s="60" customFormat="1" ht="34.5" customHeight="1">
      <c r="A113" s="250"/>
      <c r="B113" s="300" t="s">
        <v>626</v>
      </c>
      <c r="C113" s="301"/>
      <c r="D113" s="302"/>
      <c r="E113" s="87"/>
      <c r="F113" s="87"/>
      <c r="G113" s="87"/>
      <c r="H113" s="87"/>
      <c r="I113" s="87"/>
      <c r="J113" s="98"/>
      <c r="K113" s="196"/>
      <c r="L113" s="196">
        <v>47</v>
      </c>
      <c r="M113" s="196"/>
      <c r="N113" s="98">
        <f t="shared" si="15"/>
        <v>47</v>
      </c>
      <c r="O113" s="98">
        <f t="shared" ref="O113" si="16">N113-M113</f>
        <v>47</v>
      </c>
      <c r="P113" s="227" t="e">
        <f t="shared" ref="P113" si="17">(N113/M113)*100</f>
        <v>#DIV/0!</v>
      </c>
      <c r="Q113" s="10"/>
      <c r="R113" s="10"/>
      <c r="S113" s="10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</row>
    <row r="114" spans="1:32" s="60" customFormat="1" ht="36" customHeight="1">
      <c r="A114" s="250"/>
      <c r="B114" s="300" t="s">
        <v>632</v>
      </c>
      <c r="C114" s="301"/>
      <c r="D114" s="302"/>
      <c r="E114" s="87"/>
      <c r="F114" s="87"/>
      <c r="G114" s="87"/>
      <c r="H114" s="87"/>
      <c r="I114" s="87"/>
      <c r="J114" s="98"/>
      <c r="K114" s="196"/>
      <c r="L114" s="196">
        <v>1.1000000000000001</v>
      </c>
      <c r="M114" s="196"/>
      <c r="N114" s="98">
        <f t="shared" si="15"/>
        <v>1.1000000000000001</v>
      </c>
      <c r="O114" s="98">
        <f t="shared" si="13"/>
        <v>1.1000000000000001</v>
      </c>
      <c r="P114" s="227" t="e">
        <f t="shared" si="14"/>
        <v>#DIV/0!</v>
      </c>
      <c r="Q114" s="10"/>
      <c r="R114" s="10"/>
      <c r="S114" s="10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</row>
    <row r="115" spans="1:32" s="60" customFormat="1" ht="33" customHeight="1">
      <c r="A115" s="250"/>
      <c r="B115" s="300" t="s">
        <v>633</v>
      </c>
      <c r="C115" s="301"/>
      <c r="D115" s="302"/>
      <c r="E115" s="87"/>
      <c r="F115" s="87"/>
      <c r="G115" s="87"/>
      <c r="H115" s="87"/>
      <c r="I115" s="87"/>
      <c r="J115" s="98"/>
      <c r="K115" s="196"/>
      <c r="L115" s="196">
        <v>0.7</v>
      </c>
      <c r="M115" s="196"/>
      <c r="N115" s="98">
        <f t="shared" si="15"/>
        <v>0.7</v>
      </c>
      <c r="O115" s="98">
        <f t="shared" si="13"/>
        <v>0.7</v>
      </c>
      <c r="P115" s="227" t="e">
        <f t="shared" si="14"/>
        <v>#DIV/0!</v>
      </c>
      <c r="Q115" s="10"/>
      <c r="R115" s="10"/>
      <c r="S115" s="10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</row>
    <row r="116" spans="1:32" s="60" customFormat="1" ht="33" customHeight="1">
      <c r="A116" s="250"/>
      <c r="B116" s="300" t="s">
        <v>634</v>
      </c>
      <c r="C116" s="301"/>
      <c r="D116" s="302"/>
      <c r="E116" s="87"/>
      <c r="F116" s="87"/>
      <c r="G116" s="87"/>
      <c r="H116" s="87"/>
      <c r="I116" s="87"/>
      <c r="J116" s="98"/>
      <c r="K116" s="196"/>
      <c r="L116" s="196">
        <v>0.6</v>
      </c>
      <c r="M116" s="196"/>
      <c r="N116" s="98">
        <f t="shared" si="15"/>
        <v>0.6</v>
      </c>
      <c r="O116" s="98">
        <f t="shared" si="13"/>
        <v>0.6</v>
      </c>
      <c r="P116" s="227" t="e">
        <f t="shared" si="14"/>
        <v>#DIV/0!</v>
      </c>
      <c r="Q116" s="10"/>
      <c r="R116" s="10"/>
      <c r="S116" s="10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</row>
    <row r="117" spans="1:32" s="60" customFormat="1" ht="42" customHeight="1">
      <c r="A117" s="250"/>
      <c r="B117" s="300" t="s">
        <v>635</v>
      </c>
      <c r="C117" s="301"/>
      <c r="D117" s="302"/>
      <c r="E117" s="87"/>
      <c r="F117" s="87"/>
      <c r="G117" s="87"/>
      <c r="H117" s="98">
        <v>32.200000000000003</v>
      </c>
      <c r="I117" s="87"/>
      <c r="J117" s="98"/>
      <c r="K117" s="196"/>
      <c r="L117" s="196"/>
      <c r="M117" s="196"/>
      <c r="N117" s="98">
        <f t="shared" si="15"/>
        <v>32.200000000000003</v>
      </c>
      <c r="O117" s="98">
        <f t="shared" si="13"/>
        <v>32.200000000000003</v>
      </c>
      <c r="P117" s="227" t="e">
        <f t="shared" si="14"/>
        <v>#DIV/0!</v>
      </c>
      <c r="Q117" s="10" t="s">
        <v>338</v>
      </c>
      <c r="R117" s="10"/>
      <c r="S117" s="10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</row>
    <row r="118" spans="1:32" s="60" customFormat="1" ht="36.75" customHeight="1">
      <c r="A118" s="250"/>
      <c r="B118" s="300" t="s">
        <v>636</v>
      </c>
      <c r="C118" s="301"/>
      <c r="D118" s="302"/>
      <c r="E118" s="87"/>
      <c r="F118" s="87"/>
      <c r="G118" s="87"/>
      <c r="H118" s="87"/>
      <c r="I118" s="87"/>
      <c r="J118" s="98">
        <v>3.5</v>
      </c>
      <c r="K118" s="196"/>
      <c r="L118" s="196"/>
      <c r="M118" s="196"/>
      <c r="N118" s="98">
        <f t="shared" si="15"/>
        <v>3.5</v>
      </c>
      <c r="O118" s="98">
        <f t="shared" si="13"/>
        <v>3.5</v>
      </c>
      <c r="P118" s="227" t="e">
        <f t="shared" si="14"/>
        <v>#DIV/0!</v>
      </c>
      <c r="Q118" s="10"/>
      <c r="R118" s="10"/>
      <c r="S118" s="10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</row>
    <row r="119" spans="1:32" s="60" customFormat="1" ht="34.5" customHeight="1">
      <c r="A119" s="250"/>
      <c r="B119" s="300" t="s">
        <v>644</v>
      </c>
      <c r="C119" s="301"/>
      <c r="D119" s="302"/>
      <c r="E119" s="87"/>
      <c r="F119" s="87"/>
      <c r="G119" s="87"/>
      <c r="H119" s="87"/>
      <c r="I119" s="87"/>
      <c r="J119" s="98">
        <v>92.3</v>
      </c>
      <c r="K119" s="196"/>
      <c r="L119" s="196"/>
      <c r="M119" s="196"/>
      <c r="N119" s="98">
        <f t="shared" si="15"/>
        <v>92.3</v>
      </c>
      <c r="O119" s="98">
        <f t="shared" si="13"/>
        <v>92.3</v>
      </c>
      <c r="P119" s="227" t="e">
        <f t="shared" si="14"/>
        <v>#DIV/0!</v>
      </c>
      <c r="Q119" s="10"/>
      <c r="R119" s="10"/>
      <c r="S119" s="10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</row>
    <row r="120" spans="1:32" s="60" customFormat="1" ht="36" customHeight="1">
      <c r="A120" s="250"/>
      <c r="B120" s="300" t="s">
        <v>645</v>
      </c>
      <c r="C120" s="301"/>
      <c r="D120" s="302"/>
      <c r="E120" s="87"/>
      <c r="F120" s="87"/>
      <c r="G120" s="87"/>
      <c r="H120" s="87"/>
      <c r="I120" s="87"/>
      <c r="J120" s="98">
        <v>59.1</v>
      </c>
      <c r="K120" s="196"/>
      <c r="L120" s="196"/>
      <c r="M120" s="196"/>
      <c r="N120" s="98">
        <f t="shared" si="15"/>
        <v>59.1</v>
      </c>
      <c r="O120" s="98">
        <f t="shared" si="13"/>
        <v>59.1</v>
      </c>
      <c r="P120" s="227" t="e">
        <f t="shared" si="14"/>
        <v>#DIV/0!</v>
      </c>
      <c r="Q120" s="10"/>
      <c r="R120" s="10"/>
      <c r="S120" s="10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</row>
    <row r="121" spans="1:32" s="60" customFormat="1" ht="33" customHeight="1">
      <c r="A121" s="250"/>
      <c r="B121" s="300" t="s">
        <v>646</v>
      </c>
      <c r="C121" s="301"/>
      <c r="D121" s="302"/>
      <c r="E121" s="87"/>
      <c r="F121" s="87"/>
      <c r="G121" s="87"/>
      <c r="H121" s="87"/>
      <c r="I121" s="87"/>
      <c r="J121" s="98">
        <v>50.8</v>
      </c>
      <c r="K121" s="196"/>
      <c r="L121" s="196"/>
      <c r="M121" s="196"/>
      <c r="N121" s="98">
        <f t="shared" si="15"/>
        <v>50.8</v>
      </c>
      <c r="O121" s="98">
        <f t="shared" si="13"/>
        <v>50.8</v>
      </c>
      <c r="P121" s="227" t="e">
        <f t="shared" si="14"/>
        <v>#DIV/0!</v>
      </c>
      <c r="Q121" s="10"/>
      <c r="R121" s="10"/>
      <c r="S121" s="10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</row>
    <row r="122" spans="1:32" s="60" customFormat="1" ht="39.75" customHeight="1">
      <c r="A122" s="250"/>
      <c r="B122" s="300" t="s">
        <v>647</v>
      </c>
      <c r="C122" s="301"/>
      <c r="D122" s="302"/>
      <c r="E122" s="87"/>
      <c r="F122" s="87"/>
      <c r="G122" s="87"/>
      <c r="H122" s="87"/>
      <c r="I122" s="87"/>
      <c r="J122" s="98">
        <v>3.9</v>
      </c>
      <c r="K122" s="196"/>
      <c r="L122" s="196"/>
      <c r="M122" s="196"/>
      <c r="N122" s="98">
        <f t="shared" si="15"/>
        <v>3.9</v>
      </c>
      <c r="O122" s="98">
        <f t="shared" si="13"/>
        <v>3.9</v>
      </c>
      <c r="P122" s="227" t="e">
        <f t="shared" si="14"/>
        <v>#DIV/0!</v>
      </c>
      <c r="Q122" s="10"/>
      <c r="R122" s="10"/>
      <c r="S122" s="10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</row>
    <row r="123" spans="1:32" s="60" customFormat="1" ht="33" customHeight="1">
      <c r="A123" s="250"/>
      <c r="B123" s="300" t="s">
        <v>648</v>
      </c>
      <c r="C123" s="301"/>
      <c r="D123" s="302"/>
      <c r="E123" s="87"/>
      <c r="F123" s="87"/>
      <c r="G123" s="87"/>
      <c r="H123" s="87"/>
      <c r="I123" s="87"/>
      <c r="J123" s="98">
        <v>28.7</v>
      </c>
      <c r="K123" s="196"/>
      <c r="L123" s="196"/>
      <c r="M123" s="196"/>
      <c r="N123" s="98">
        <f t="shared" si="15"/>
        <v>28.7</v>
      </c>
      <c r="O123" s="98">
        <f t="shared" si="13"/>
        <v>28.7</v>
      </c>
      <c r="P123" s="227" t="e">
        <f t="shared" si="14"/>
        <v>#DIV/0!</v>
      </c>
      <c r="Q123" s="10"/>
      <c r="R123" s="10"/>
      <c r="S123" s="10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</row>
    <row r="124" spans="1:32" s="60" customFormat="1" ht="36.75" customHeight="1">
      <c r="A124" s="250"/>
      <c r="B124" s="300" t="s">
        <v>649</v>
      </c>
      <c r="C124" s="301"/>
      <c r="D124" s="302"/>
      <c r="E124" s="87"/>
      <c r="F124" s="87"/>
      <c r="G124" s="87"/>
      <c r="H124" s="87"/>
      <c r="I124" s="87"/>
      <c r="J124" s="98">
        <v>12.2</v>
      </c>
      <c r="K124" s="196"/>
      <c r="L124" s="196"/>
      <c r="M124" s="196"/>
      <c r="N124" s="98">
        <f t="shared" si="15"/>
        <v>12.2</v>
      </c>
      <c r="O124" s="98">
        <f t="shared" si="13"/>
        <v>12.2</v>
      </c>
      <c r="P124" s="227" t="e">
        <f t="shared" si="14"/>
        <v>#DIV/0!</v>
      </c>
      <c r="Q124" s="10"/>
      <c r="R124" s="10"/>
      <c r="S124" s="10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</row>
    <row r="125" spans="1:32" s="60" customFormat="1" ht="33" customHeight="1">
      <c r="A125" s="250"/>
      <c r="B125" s="300" t="s">
        <v>650</v>
      </c>
      <c r="C125" s="301"/>
      <c r="D125" s="302"/>
      <c r="E125" s="87"/>
      <c r="F125" s="87"/>
      <c r="G125" s="87"/>
      <c r="H125" s="87"/>
      <c r="I125" s="87"/>
      <c r="J125" s="98">
        <v>10.4</v>
      </c>
      <c r="K125" s="196"/>
      <c r="L125" s="196"/>
      <c r="M125" s="196"/>
      <c r="N125" s="98">
        <f t="shared" si="15"/>
        <v>10.4</v>
      </c>
      <c r="O125" s="98">
        <f t="shared" si="13"/>
        <v>10.4</v>
      </c>
      <c r="P125" s="227" t="e">
        <f t="shared" si="14"/>
        <v>#DIV/0!</v>
      </c>
      <c r="Q125" s="10"/>
      <c r="R125" s="10"/>
      <c r="S125" s="10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</row>
    <row r="126" spans="1:32" s="60" customFormat="1" ht="36.75" customHeight="1">
      <c r="A126" s="250"/>
      <c r="B126" s="300" t="s">
        <v>651</v>
      </c>
      <c r="C126" s="301"/>
      <c r="D126" s="302"/>
      <c r="E126" s="87"/>
      <c r="F126" s="87"/>
      <c r="G126" s="87"/>
      <c r="H126" s="87"/>
      <c r="I126" s="87"/>
      <c r="J126" s="98">
        <v>6.1</v>
      </c>
      <c r="K126" s="196"/>
      <c r="L126" s="196"/>
      <c r="M126" s="196"/>
      <c r="N126" s="98">
        <f t="shared" si="15"/>
        <v>6.1</v>
      </c>
      <c r="O126" s="98">
        <f t="shared" si="13"/>
        <v>6.1</v>
      </c>
      <c r="P126" s="227" t="e">
        <f t="shared" si="14"/>
        <v>#DIV/0!</v>
      </c>
      <c r="Q126" s="10"/>
      <c r="R126" s="10"/>
      <c r="S126" s="10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</row>
    <row r="127" spans="1:32" s="60" customFormat="1" ht="35.25" customHeight="1">
      <c r="A127" s="250"/>
      <c r="B127" s="300" t="s">
        <v>639</v>
      </c>
      <c r="C127" s="301"/>
      <c r="D127" s="302"/>
      <c r="E127" s="87"/>
      <c r="F127" s="87"/>
      <c r="G127" s="87"/>
      <c r="H127" s="87"/>
      <c r="I127" s="87"/>
      <c r="J127" s="98">
        <v>12.8</v>
      </c>
      <c r="K127" s="196"/>
      <c r="L127" s="196"/>
      <c r="M127" s="196"/>
      <c r="N127" s="98">
        <f t="shared" si="15"/>
        <v>12.8</v>
      </c>
      <c r="O127" s="98">
        <f t="shared" si="13"/>
        <v>12.8</v>
      </c>
      <c r="P127" s="227" t="e">
        <f t="shared" si="14"/>
        <v>#DIV/0!</v>
      </c>
      <c r="Q127" s="10"/>
      <c r="R127" s="10"/>
      <c r="S127" s="10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</row>
    <row r="128" spans="1:32" s="60" customFormat="1" ht="34.5" customHeight="1">
      <c r="A128" s="250"/>
      <c r="B128" s="300" t="s">
        <v>652</v>
      </c>
      <c r="C128" s="301"/>
      <c r="D128" s="302"/>
      <c r="E128" s="87"/>
      <c r="F128" s="87"/>
      <c r="G128" s="87"/>
      <c r="H128" s="98">
        <v>19.600000000000001</v>
      </c>
      <c r="I128" s="87"/>
      <c r="J128" s="98"/>
      <c r="K128" s="196"/>
      <c r="L128" s="196"/>
      <c r="M128" s="196"/>
      <c r="N128" s="98">
        <f t="shared" si="15"/>
        <v>19.600000000000001</v>
      </c>
      <c r="O128" s="98">
        <f t="shared" si="13"/>
        <v>19.600000000000001</v>
      </c>
      <c r="P128" s="227" t="e">
        <f t="shared" si="14"/>
        <v>#DIV/0!</v>
      </c>
      <c r="Q128" s="10" t="s">
        <v>653</v>
      </c>
      <c r="R128" s="10"/>
      <c r="S128" s="10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</row>
    <row r="129" spans="1:32" s="60" customFormat="1" ht="42" customHeight="1">
      <c r="A129" s="250"/>
      <c r="B129" s="300" t="s">
        <v>655</v>
      </c>
      <c r="C129" s="301"/>
      <c r="D129" s="302"/>
      <c r="E129" s="87"/>
      <c r="F129" s="87"/>
      <c r="G129" s="87"/>
      <c r="H129" s="98">
        <v>31.2</v>
      </c>
      <c r="I129" s="87"/>
      <c r="J129" s="98"/>
      <c r="K129" s="196"/>
      <c r="L129" s="196"/>
      <c r="M129" s="196"/>
      <c r="N129" s="98">
        <f t="shared" si="15"/>
        <v>31.2</v>
      </c>
      <c r="O129" s="98">
        <f t="shared" si="13"/>
        <v>31.2</v>
      </c>
      <c r="P129" s="227" t="e">
        <f t="shared" si="14"/>
        <v>#DIV/0!</v>
      </c>
      <c r="Q129" s="10" t="s">
        <v>338</v>
      </c>
      <c r="R129" s="10"/>
      <c r="S129" s="10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</row>
    <row r="130" spans="1:32" s="80" customFormat="1" ht="64.5" customHeight="1">
      <c r="A130" s="250" t="s">
        <v>220</v>
      </c>
      <c r="B130" s="310" t="s">
        <v>265</v>
      </c>
      <c r="C130" s="312"/>
      <c r="D130" s="313"/>
      <c r="E130" s="216">
        <f t="shared" ref="E130:M130" si="18">SUM(E131:E132)</f>
        <v>0</v>
      </c>
      <c r="F130" s="216">
        <f t="shared" si="18"/>
        <v>0</v>
      </c>
      <c r="G130" s="216">
        <f>SUM(G131:G132)</f>
        <v>8045.4</v>
      </c>
      <c r="H130" s="216">
        <f>SUM(H131:H132)</f>
        <v>10495.7</v>
      </c>
      <c r="I130" s="216">
        <f t="shared" si="18"/>
        <v>0</v>
      </c>
      <c r="J130" s="216">
        <f t="shared" si="18"/>
        <v>3189.9</v>
      </c>
      <c r="K130" s="216">
        <f t="shared" si="18"/>
        <v>0</v>
      </c>
      <c r="L130" s="216">
        <f t="shared" si="18"/>
        <v>354.7</v>
      </c>
      <c r="M130" s="216">
        <f t="shared" si="18"/>
        <v>8045.4</v>
      </c>
      <c r="N130" s="216">
        <f>SUM(N131:N132)</f>
        <v>14040.3</v>
      </c>
      <c r="O130" s="216">
        <f t="shared" si="13"/>
        <v>5994.9</v>
      </c>
      <c r="P130" s="216">
        <f t="shared" si="14"/>
        <v>174.51338653143412</v>
      </c>
      <c r="Q130" s="10"/>
      <c r="R130" s="10"/>
      <c r="S130" s="10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</row>
    <row r="131" spans="1:32" ht="69.75" customHeight="1">
      <c r="A131" s="250"/>
      <c r="B131" s="300" t="s">
        <v>375</v>
      </c>
      <c r="C131" s="301"/>
      <c r="D131" s="302"/>
      <c r="E131" s="87"/>
      <c r="F131" s="87"/>
      <c r="G131" s="98">
        <v>5492</v>
      </c>
      <c r="H131" s="98">
        <v>8350.4</v>
      </c>
      <c r="I131" s="87"/>
      <c r="J131" s="98">
        <v>3189.9</v>
      </c>
      <c r="K131" s="98"/>
      <c r="L131" s="98">
        <v>354.7</v>
      </c>
      <c r="M131" s="98">
        <f>SUM(E131,G131,I131,K131)</f>
        <v>5492</v>
      </c>
      <c r="N131" s="98">
        <f>SUM(F131,H131,J131,L131)</f>
        <v>11895</v>
      </c>
      <c r="O131" s="98">
        <f t="shared" si="13"/>
        <v>6403</v>
      </c>
      <c r="P131" s="98">
        <f t="shared" si="14"/>
        <v>216.58776402039331</v>
      </c>
      <c r="Q131" s="10"/>
      <c r="R131" s="10"/>
      <c r="S131" s="10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</row>
    <row r="132" spans="1:32" ht="125.25" customHeight="1">
      <c r="A132" s="250"/>
      <c r="B132" s="300" t="s">
        <v>374</v>
      </c>
      <c r="C132" s="301"/>
      <c r="D132" s="302"/>
      <c r="E132" s="87"/>
      <c r="F132" s="87"/>
      <c r="G132" s="98">
        <v>2553.4</v>
      </c>
      <c r="H132" s="98">
        <v>2145.3000000000002</v>
      </c>
      <c r="I132" s="87"/>
      <c r="J132" s="98"/>
      <c r="K132" s="98"/>
      <c r="L132" s="98"/>
      <c r="M132" s="98">
        <f>SUM(E132,G132,I132,K132)</f>
        <v>2553.4</v>
      </c>
      <c r="N132" s="98">
        <f>SUM(F132,H132,J132,L132)</f>
        <v>2145.3000000000002</v>
      </c>
      <c r="O132" s="98">
        <f t="shared" si="13"/>
        <v>-408.09999999999991</v>
      </c>
      <c r="P132" s="98">
        <f t="shared" si="14"/>
        <v>84.017388579932643</v>
      </c>
      <c r="Q132" s="10"/>
      <c r="R132" s="10"/>
      <c r="S132" s="10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</row>
    <row r="133" spans="1:32" s="80" customFormat="1" ht="49.5" customHeight="1">
      <c r="A133" s="250" t="s">
        <v>101</v>
      </c>
      <c r="B133" s="310" t="s">
        <v>94</v>
      </c>
      <c r="C133" s="311"/>
      <c r="D133" s="311"/>
      <c r="E133" s="98"/>
      <c r="F133" s="216">
        <f t="shared" ref="F133:N133" si="19">SUM(F134:F143)</f>
        <v>0</v>
      </c>
      <c r="G133" s="216">
        <f t="shared" si="19"/>
        <v>25</v>
      </c>
      <c r="H133" s="216">
        <f t="shared" si="19"/>
        <v>25</v>
      </c>
      <c r="I133" s="216">
        <f t="shared" si="19"/>
        <v>0</v>
      </c>
      <c r="J133" s="216">
        <f t="shared" si="19"/>
        <v>421.09999999999997</v>
      </c>
      <c r="K133" s="216">
        <f t="shared" si="19"/>
        <v>0</v>
      </c>
      <c r="L133" s="216">
        <f t="shared" si="19"/>
        <v>252.7</v>
      </c>
      <c r="M133" s="216">
        <f t="shared" si="19"/>
        <v>25</v>
      </c>
      <c r="N133" s="216">
        <f t="shared" si="19"/>
        <v>698.80000000000007</v>
      </c>
      <c r="O133" s="216">
        <f t="shared" si="13"/>
        <v>673.80000000000007</v>
      </c>
      <c r="P133" s="216">
        <f t="shared" si="14"/>
        <v>2795.2000000000003</v>
      </c>
      <c r="Q133" s="10"/>
      <c r="R133" s="10"/>
      <c r="S133" s="10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</row>
    <row r="134" spans="1:32" ht="116.25" customHeight="1">
      <c r="A134" s="250"/>
      <c r="B134" s="300" t="s">
        <v>376</v>
      </c>
      <c r="C134" s="301"/>
      <c r="D134" s="302"/>
      <c r="E134" s="87"/>
      <c r="F134" s="87"/>
      <c r="G134" s="98"/>
      <c r="H134" s="87"/>
      <c r="I134" s="87"/>
      <c r="J134" s="87"/>
      <c r="K134" s="98"/>
      <c r="L134" s="98">
        <v>81.599999999999994</v>
      </c>
      <c r="M134" s="98">
        <f t="shared" ref="M134:M141" si="20">SUM(E134,G134,I134,K134)</f>
        <v>0</v>
      </c>
      <c r="N134" s="98">
        <f t="shared" ref="N134:N143" si="21">SUM(F134,H134,J134,L134)</f>
        <v>81.599999999999994</v>
      </c>
      <c r="O134" s="98">
        <f t="shared" si="13"/>
        <v>81.599999999999994</v>
      </c>
      <c r="P134" s="227" t="e">
        <f t="shared" si="14"/>
        <v>#DIV/0!</v>
      </c>
      <c r="Q134" s="10"/>
      <c r="R134" s="10"/>
      <c r="S134" s="10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</row>
    <row r="135" spans="1:32" ht="161.25" customHeight="1">
      <c r="A135" s="250"/>
      <c r="B135" s="300" t="s">
        <v>402</v>
      </c>
      <c r="C135" s="301"/>
      <c r="D135" s="302"/>
      <c r="E135" s="87"/>
      <c r="F135" s="87"/>
      <c r="G135" s="98"/>
      <c r="H135" s="87"/>
      <c r="I135" s="87"/>
      <c r="J135" s="87"/>
      <c r="K135" s="98"/>
      <c r="L135" s="98">
        <v>4.2</v>
      </c>
      <c r="M135" s="98">
        <f t="shared" si="20"/>
        <v>0</v>
      </c>
      <c r="N135" s="98">
        <f t="shared" si="21"/>
        <v>4.2</v>
      </c>
      <c r="O135" s="98">
        <f t="shared" si="13"/>
        <v>4.2</v>
      </c>
      <c r="P135" s="227" t="e">
        <f t="shared" si="14"/>
        <v>#DIV/0!</v>
      </c>
      <c r="Q135" s="10"/>
      <c r="R135" s="10"/>
      <c r="S135" s="10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</row>
    <row r="136" spans="1:32" ht="126" customHeight="1">
      <c r="A136" s="250"/>
      <c r="B136" s="300" t="s">
        <v>400</v>
      </c>
      <c r="C136" s="301"/>
      <c r="D136" s="302"/>
      <c r="E136" s="87"/>
      <c r="F136" s="87"/>
      <c r="G136" s="98"/>
      <c r="H136" s="87"/>
      <c r="I136" s="87"/>
      <c r="J136" s="87"/>
      <c r="K136" s="98"/>
      <c r="L136" s="98">
        <v>95.2</v>
      </c>
      <c r="M136" s="98">
        <f t="shared" si="20"/>
        <v>0</v>
      </c>
      <c r="N136" s="98">
        <f t="shared" si="21"/>
        <v>95.2</v>
      </c>
      <c r="O136" s="98">
        <f t="shared" si="13"/>
        <v>95.2</v>
      </c>
      <c r="P136" s="227" t="e">
        <f t="shared" si="14"/>
        <v>#DIV/0!</v>
      </c>
      <c r="Q136" s="10"/>
      <c r="R136" s="10"/>
      <c r="S136" s="10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</row>
    <row r="137" spans="1:32" ht="97.5" customHeight="1">
      <c r="A137" s="250"/>
      <c r="B137" s="300" t="s">
        <v>627</v>
      </c>
      <c r="C137" s="301"/>
      <c r="D137" s="302"/>
      <c r="E137" s="87"/>
      <c r="F137" s="87"/>
      <c r="G137" s="98"/>
      <c r="H137" s="87"/>
      <c r="I137" s="87"/>
      <c r="J137" s="98">
        <v>410</v>
      </c>
      <c r="K137" s="98"/>
      <c r="L137" s="98"/>
      <c r="M137" s="98"/>
      <c r="N137" s="98">
        <f t="shared" si="21"/>
        <v>410</v>
      </c>
      <c r="O137" s="98">
        <f t="shared" si="13"/>
        <v>410</v>
      </c>
      <c r="P137" s="227" t="e">
        <f t="shared" si="14"/>
        <v>#DIV/0!</v>
      </c>
      <c r="Q137" s="10"/>
      <c r="R137" s="10"/>
      <c r="S137" s="10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</row>
    <row r="138" spans="1:32" ht="107.25" customHeight="1">
      <c r="A138" s="250"/>
      <c r="B138" s="300" t="s">
        <v>628</v>
      </c>
      <c r="C138" s="301"/>
      <c r="D138" s="302"/>
      <c r="E138" s="87"/>
      <c r="F138" s="87"/>
      <c r="G138" s="98"/>
      <c r="H138" s="87"/>
      <c r="I138" s="87"/>
      <c r="J138" s="98">
        <v>5.7</v>
      </c>
      <c r="K138" s="98"/>
      <c r="L138" s="98"/>
      <c r="M138" s="98"/>
      <c r="N138" s="98">
        <f t="shared" si="21"/>
        <v>5.7</v>
      </c>
      <c r="O138" s="98">
        <f t="shared" si="13"/>
        <v>5.7</v>
      </c>
      <c r="P138" s="227" t="e">
        <f t="shared" si="14"/>
        <v>#DIV/0!</v>
      </c>
      <c r="Q138" s="10"/>
      <c r="R138" s="10"/>
      <c r="S138" s="10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</row>
    <row r="139" spans="1:32" ht="150.75" customHeight="1">
      <c r="A139" s="250"/>
      <c r="B139" s="300" t="s">
        <v>401</v>
      </c>
      <c r="C139" s="301"/>
      <c r="D139" s="302"/>
      <c r="E139" s="87"/>
      <c r="F139" s="87"/>
      <c r="G139" s="98"/>
      <c r="H139" s="87"/>
      <c r="I139" s="87"/>
      <c r="J139" s="87"/>
      <c r="K139" s="98"/>
      <c r="L139" s="98">
        <v>4.7</v>
      </c>
      <c r="M139" s="98">
        <f t="shared" si="20"/>
        <v>0</v>
      </c>
      <c r="N139" s="98">
        <f t="shared" si="21"/>
        <v>4.7</v>
      </c>
      <c r="O139" s="98">
        <f t="shared" si="13"/>
        <v>4.7</v>
      </c>
      <c r="P139" s="227" t="e">
        <f t="shared" si="14"/>
        <v>#DIV/0!</v>
      </c>
      <c r="Q139" s="10"/>
      <c r="R139" s="10"/>
      <c r="S139" s="10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</row>
    <row r="140" spans="1:32" ht="90" customHeight="1">
      <c r="A140" s="250"/>
      <c r="B140" s="300" t="s">
        <v>428</v>
      </c>
      <c r="C140" s="301"/>
      <c r="D140" s="302"/>
      <c r="E140" s="87"/>
      <c r="F140" s="87"/>
      <c r="G140" s="98">
        <v>25</v>
      </c>
      <c r="H140" s="98">
        <v>25</v>
      </c>
      <c r="I140" s="87"/>
      <c r="J140" s="87"/>
      <c r="K140" s="98"/>
      <c r="L140" s="98"/>
      <c r="M140" s="98">
        <f t="shared" si="20"/>
        <v>25</v>
      </c>
      <c r="N140" s="98">
        <f t="shared" si="21"/>
        <v>25</v>
      </c>
      <c r="O140" s="98">
        <f t="shared" si="13"/>
        <v>0</v>
      </c>
      <c r="P140" s="98">
        <f t="shared" si="14"/>
        <v>100</v>
      </c>
      <c r="Q140" s="10"/>
      <c r="R140" s="10"/>
      <c r="S140" s="10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</row>
    <row r="141" spans="1:32" ht="102.75" customHeight="1">
      <c r="A141" s="250"/>
      <c r="B141" s="300" t="s">
        <v>399</v>
      </c>
      <c r="C141" s="301"/>
      <c r="D141" s="302"/>
      <c r="E141" s="87"/>
      <c r="F141" s="87"/>
      <c r="G141" s="98"/>
      <c r="H141" s="87"/>
      <c r="I141" s="87"/>
      <c r="J141" s="87"/>
      <c r="K141" s="98"/>
      <c r="L141" s="98">
        <v>15</v>
      </c>
      <c r="M141" s="98">
        <f t="shared" si="20"/>
        <v>0</v>
      </c>
      <c r="N141" s="98">
        <f t="shared" si="21"/>
        <v>15</v>
      </c>
      <c r="O141" s="98">
        <f t="shared" si="13"/>
        <v>15</v>
      </c>
      <c r="P141" s="227" t="e">
        <f t="shared" si="14"/>
        <v>#DIV/0!</v>
      </c>
      <c r="Q141" s="10"/>
      <c r="R141" s="10"/>
      <c r="S141" s="10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</row>
    <row r="142" spans="1:32" ht="150" customHeight="1">
      <c r="A142" s="250"/>
      <c r="B142" s="303" t="s">
        <v>629</v>
      </c>
      <c r="C142" s="301"/>
      <c r="D142" s="302"/>
      <c r="E142" s="87"/>
      <c r="F142" s="87"/>
      <c r="G142" s="98"/>
      <c r="H142" s="87"/>
      <c r="I142" s="87"/>
      <c r="J142" s="87"/>
      <c r="K142" s="98"/>
      <c r="L142" s="98">
        <v>52</v>
      </c>
      <c r="M142" s="98"/>
      <c r="N142" s="98">
        <f t="shared" si="21"/>
        <v>52</v>
      </c>
      <c r="O142" s="98">
        <f t="shared" si="13"/>
        <v>52</v>
      </c>
      <c r="P142" s="227" t="e">
        <f t="shared" si="14"/>
        <v>#DIV/0!</v>
      </c>
      <c r="Q142" s="10"/>
      <c r="R142" s="10"/>
      <c r="S142" s="10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</row>
    <row r="143" spans="1:32" ht="150" customHeight="1">
      <c r="A143" s="250"/>
      <c r="B143" s="300" t="s">
        <v>631</v>
      </c>
      <c r="C143" s="301"/>
      <c r="D143" s="302"/>
      <c r="E143" s="87"/>
      <c r="F143" s="87"/>
      <c r="G143" s="98"/>
      <c r="H143" s="87"/>
      <c r="I143" s="87"/>
      <c r="J143" s="98">
        <v>5.4</v>
      </c>
      <c r="K143" s="98"/>
      <c r="L143" s="98"/>
      <c r="M143" s="98"/>
      <c r="N143" s="98">
        <f t="shared" si="21"/>
        <v>5.4</v>
      </c>
      <c r="O143" s="98">
        <f t="shared" si="13"/>
        <v>5.4</v>
      </c>
      <c r="P143" s="227" t="e">
        <f t="shared" si="14"/>
        <v>#DIV/0!</v>
      </c>
      <c r="Q143" s="10"/>
      <c r="R143" s="10"/>
      <c r="S143" s="10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</row>
    <row r="144" spans="1:32" ht="40.5" customHeight="1">
      <c r="A144" s="316" t="s">
        <v>9</v>
      </c>
      <c r="B144" s="317"/>
      <c r="C144" s="317"/>
      <c r="D144" s="318"/>
      <c r="E144" s="87">
        <f t="shared" ref="E144:N144" si="22">E7+E39+E130+E133</f>
        <v>0</v>
      </c>
      <c r="F144" s="87">
        <f t="shared" si="22"/>
        <v>0</v>
      </c>
      <c r="G144" s="87">
        <f t="shared" si="22"/>
        <v>24446.799999999999</v>
      </c>
      <c r="H144" s="87">
        <f t="shared" si="22"/>
        <v>34403</v>
      </c>
      <c r="I144" s="87">
        <f t="shared" si="22"/>
        <v>0</v>
      </c>
      <c r="J144" s="87">
        <f t="shared" si="22"/>
        <v>12251.3</v>
      </c>
      <c r="K144" s="87">
        <f t="shared" si="22"/>
        <v>0</v>
      </c>
      <c r="L144" s="87">
        <f t="shared" si="22"/>
        <v>4521.8</v>
      </c>
      <c r="M144" s="87">
        <f t="shared" si="22"/>
        <v>24446.799999999999</v>
      </c>
      <c r="N144" s="87">
        <f t="shared" si="22"/>
        <v>51176.100000000006</v>
      </c>
      <c r="O144" s="87">
        <f t="shared" si="13"/>
        <v>26729.300000000007</v>
      </c>
      <c r="P144" s="87">
        <f t="shared" si="14"/>
        <v>209.33660029124468</v>
      </c>
      <c r="Q144" s="10"/>
      <c r="R144" s="10"/>
      <c r="S144" s="10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</row>
    <row r="145" spans="1:32" ht="20.100000000000001" customHeight="1">
      <c r="A145" s="217"/>
      <c r="B145" s="217"/>
      <c r="C145" s="218"/>
      <c r="D145" s="218"/>
      <c r="E145" s="218"/>
      <c r="F145" s="218"/>
      <c r="G145" s="218"/>
      <c r="H145" s="218"/>
      <c r="I145" s="218"/>
      <c r="J145" s="217"/>
      <c r="K145" s="218"/>
      <c r="L145" s="217"/>
      <c r="N145" s="10"/>
      <c r="O145" s="10"/>
      <c r="P145" s="10"/>
      <c r="Q145" s="10"/>
      <c r="R145" s="10"/>
      <c r="S145" s="10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</row>
    <row r="146" spans="1:32" s="2" customFormat="1" ht="10.5" customHeight="1">
      <c r="A146" s="260"/>
      <c r="B146" s="260"/>
      <c r="C146" s="211"/>
      <c r="D146" s="211"/>
      <c r="E146" s="211"/>
      <c r="F146" s="211"/>
      <c r="G146" s="260"/>
      <c r="H146" s="260"/>
      <c r="I146" s="260"/>
      <c r="J146" s="260"/>
      <c r="K146" s="260"/>
      <c r="L146" s="260"/>
      <c r="M146" s="260"/>
      <c r="N146" s="260"/>
      <c r="O146" s="260"/>
      <c r="P146" s="260"/>
      <c r="Q146" s="89"/>
      <c r="R146" s="89"/>
      <c r="S146" s="10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</row>
    <row r="147" spans="1:32" s="12" customFormat="1" ht="40.5" customHeight="1">
      <c r="A147" s="219"/>
      <c r="B147" s="308" t="s">
        <v>687</v>
      </c>
      <c r="C147" s="309"/>
      <c r="D147" s="309"/>
      <c r="E147" s="259"/>
      <c r="F147" s="259"/>
      <c r="G147" s="314"/>
      <c r="H147" s="314"/>
      <c r="I147" s="314"/>
      <c r="J147" s="220"/>
      <c r="K147" s="265" t="s">
        <v>204</v>
      </c>
      <c r="L147" s="265"/>
      <c r="M147" s="265"/>
      <c r="N147" s="219"/>
      <c r="O147" s="219"/>
      <c r="P147" s="219"/>
      <c r="Q147" s="219"/>
      <c r="R147" s="219"/>
      <c r="S147" s="89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</row>
    <row r="148" spans="1:32" s="2" customFormat="1" ht="19.5" customHeight="1">
      <c r="A148" s="260"/>
      <c r="B148" s="315" t="s">
        <v>10</v>
      </c>
      <c r="C148" s="315"/>
      <c r="D148" s="315"/>
      <c r="E148" s="221"/>
      <c r="F148" s="221"/>
      <c r="G148" s="222"/>
      <c r="H148" s="247" t="s">
        <v>11</v>
      </c>
      <c r="I148" s="222"/>
      <c r="J148" s="221"/>
      <c r="K148" s="266" t="s">
        <v>17</v>
      </c>
      <c r="L148" s="266"/>
      <c r="M148" s="266"/>
      <c r="N148" s="260"/>
      <c r="O148" s="260"/>
      <c r="P148" s="260"/>
      <c r="Q148" s="89"/>
      <c r="R148" s="89"/>
      <c r="S148" s="219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</row>
    <row r="149" spans="1:32" ht="20.100000000000001" customHeight="1">
      <c r="A149" s="10"/>
      <c r="B149" s="223"/>
      <c r="C149" s="223"/>
      <c r="D149" s="223"/>
      <c r="E149" s="224"/>
      <c r="F149" s="224"/>
      <c r="G149" s="224"/>
      <c r="H149" s="224"/>
      <c r="I149" s="224"/>
      <c r="J149" s="224"/>
      <c r="K149" s="10"/>
      <c r="L149" s="10"/>
      <c r="N149" s="10"/>
      <c r="O149" s="10"/>
      <c r="P149" s="10"/>
      <c r="Q149" s="10"/>
      <c r="R149" s="10"/>
      <c r="S149" s="89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</row>
    <row r="150" spans="1:32" ht="20.100000000000001" customHeight="1">
      <c r="A150" s="10"/>
      <c r="B150" s="223"/>
      <c r="C150" s="223"/>
      <c r="D150" s="223"/>
      <c r="E150" s="223"/>
      <c r="F150" s="223"/>
      <c r="G150" s="223"/>
      <c r="H150" s="223"/>
      <c r="I150" s="223"/>
      <c r="J150" s="223"/>
      <c r="K150" s="10"/>
      <c r="L150" s="10"/>
      <c r="N150" s="10"/>
      <c r="O150" s="10"/>
      <c r="P150" s="10"/>
      <c r="Q150" s="10"/>
      <c r="R150" s="10"/>
      <c r="S150" s="10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</row>
    <row r="151" spans="1:32">
      <c r="A151" s="10"/>
      <c r="B151" s="223"/>
      <c r="C151" s="223"/>
      <c r="D151" s="223"/>
      <c r="E151" s="223"/>
      <c r="F151" s="223"/>
      <c r="G151" s="223"/>
      <c r="H151" s="223"/>
      <c r="I151" s="223"/>
      <c r="J151" s="223"/>
      <c r="K151" s="10"/>
      <c r="L151" s="10"/>
      <c r="N151" s="10"/>
      <c r="O151" s="10"/>
      <c r="P151" s="10"/>
      <c r="Q151" s="10"/>
      <c r="R151" s="10"/>
      <c r="S151" s="10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</row>
    <row r="152" spans="1:32" s="24" customFormat="1" ht="19.149999999999999" customHeight="1">
      <c r="A152" s="225"/>
      <c r="B152" s="225"/>
      <c r="C152" s="225"/>
      <c r="D152" s="225"/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10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</row>
    <row r="153" spans="1:32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57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</row>
    <row r="154" spans="1:32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</row>
    <row r="155" spans="1:32">
      <c r="A155" s="43"/>
      <c r="B155" s="58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</row>
    <row r="156" spans="1:32">
      <c r="A156" s="43"/>
      <c r="B156" s="58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</row>
    <row r="157" spans="1:32">
      <c r="A157" s="43"/>
      <c r="B157" s="58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</row>
    <row r="158" spans="1:32">
      <c r="A158" s="43"/>
      <c r="B158" s="58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</row>
    <row r="159" spans="1:32">
      <c r="A159" s="43"/>
      <c r="B159" s="58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</row>
    <row r="160" spans="1:32">
      <c r="A160" s="10"/>
      <c r="B160" s="48"/>
      <c r="C160" s="10"/>
      <c r="D160" s="10"/>
      <c r="E160" s="10"/>
      <c r="F160" s="10"/>
      <c r="G160" s="10"/>
      <c r="I160" s="10"/>
      <c r="K160" s="10"/>
      <c r="O160" s="10"/>
      <c r="P160" s="10"/>
    </row>
    <row r="161" spans="2:2">
      <c r="B161" s="13"/>
    </row>
  </sheetData>
  <mergeCells count="151">
    <mergeCell ref="B62:D62"/>
    <mergeCell ref="B60:D60"/>
    <mergeCell ref="B61:D61"/>
    <mergeCell ref="B47:D47"/>
    <mergeCell ref="B48:D48"/>
    <mergeCell ref="B55:D55"/>
    <mergeCell ref="B56:D56"/>
    <mergeCell ref="M4:P4"/>
    <mergeCell ref="G4:H4"/>
    <mergeCell ref="B6:D6"/>
    <mergeCell ref="B4:D5"/>
    <mergeCell ref="B8:D8"/>
    <mergeCell ref="B9:D9"/>
    <mergeCell ref="B13:D13"/>
    <mergeCell ref="B22:D22"/>
    <mergeCell ref="B17:D17"/>
    <mergeCell ref="B18:D18"/>
    <mergeCell ref="B19:D19"/>
    <mergeCell ref="B10:D10"/>
    <mergeCell ref="B11:D11"/>
    <mergeCell ref="B12:D12"/>
    <mergeCell ref="B23:D23"/>
    <mergeCell ref="B14:D14"/>
    <mergeCell ref="B20:D20"/>
    <mergeCell ref="K148:M148"/>
    <mergeCell ref="K147:M147"/>
    <mergeCell ref="B52:D52"/>
    <mergeCell ref="G147:I147"/>
    <mergeCell ref="B63:D63"/>
    <mergeCell ref="B54:D54"/>
    <mergeCell ref="K4:L4"/>
    <mergeCell ref="I4:J4"/>
    <mergeCell ref="E4:F4"/>
    <mergeCell ref="B53:D53"/>
    <mergeCell ref="B43:D43"/>
    <mergeCell ref="B148:D148"/>
    <mergeCell ref="A144:D144"/>
    <mergeCell ref="A4:A5"/>
    <mergeCell ref="B111:D111"/>
    <mergeCell ref="B112:D112"/>
    <mergeCell ref="B114:D114"/>
    <mergeCell ref="B27:D27"/>
    <mergeCell ref="B28:D28"/>
    <mergeCell ref="B113:D113"/>
    <mergeCell ref="B108:D108"/>
    <mergeCell ref="B137:D137"/>
    <mergeCell ref="B7:D7"/>
    <mergeCell ref="B39:D39"/>
    <mergeCell ref="B15:D15"/>
    <mergeCell ref="B16:D16"/>
    <mergeCell ref="B30:D30"/>
    <mergeCell ref="B31:D31"/>
    <mergeCell ref="B32:D32"/>
    <mergeCell ref="B33:D33"/>
    <mergeCell ref="B21:D21"/>
    <mergeCell ref="B147:D147"/>
    <mergeCell ref="B133:D133"/>
    <mergeCell ref="B134:D134"/>
    <mergeCell ref="B67:D67"/>
    <mergeCell ref="B68:D68"/>
    <mergeCell ref="B69:D69"/>
    <mergeCell ref="B70:D70"/>
    <mergeCell ref="B71:D71"/>
    <mergeCell ref="B132:D132"/>
    <mergeCell ref="B141:D141"/>
    <mergeCell ref="B130:D130"/>
    <mergeCell ref="B131:D131"/>
    <mergeCell ref="B96:D96"/>
    <mergeCell ref="B97:D97"/>
    <mergeCell ref="B77:D77"/>
    <mergeCell ref="B87:D87"/>
    <mergeCell ref="B138:D138"/>
    <mergeCell ref="B140:D140"/>
    <mergeCell ref="B91:D91"/>
    <mergeCell ref="B92:D92"/>
    <mergeCell ref="B100:D100"/>
    <mergeCell ref="B104:D104"/>
    <mergeCell ref="B101:D101"/>
    <mergeCell ref="B102:D102"/>
    <mergeCell ref="B57:D57"/>
    <mergeCell ref="B49:D49"/>
    <mergeCell ref="B50:D50"/>
    <mergeCell ref="B136:D136"/>
    <mergeCell ref="B95:D95"/>
    <mergeCell ref="B86:D86"/>
    <mergeCell ref="B78:D78"/>
    <mergeCell ref="B79:D79"/>
    <mergeCell ref="B129:D129"/>
    <mergeCell ref="B98:D98"/>
    <mergeCell ref="B99:D99"/>
    <mergeCell ref="B126:D126"/>
    <mergeCell ref="B127:D127"/>
    <mergeCell ref="B128:D128"/>
    <mergeCell ref="B119:D119"/>
    <mergeCell ref="B120:D120"/>
    <mergeCell ref="B122:D122"/>
    <mergeCell ref="B24:D24"/>
    <mergeCell ref="B25:D25"/>
    <mergeCell ref="B26:D26"/>
    <mergeCell ref="B51:D51"/>
    <mergeCell ref="B58:D58"/>
    <mergeCell ref="B59:D59"/>
    <mergeCell ref="B34:D34"/>
    <mergeCell ref="B35:D35"/>
    <mergeCell ref="B36:D36"/>
    <mergeCell ref="B37:D37"/>
    <mergeCell ref="B38:D38"/>
    <mergeCell ref="B40:D40"/>
    <mergeCell ref="B41:D41"/>
    <mergeCell ref="B42:D42"/>
    <mergeCell ref="B44:D44"/>
    <mergeCell ref="B45:D45"/>
    <mergeCell ref="B46:D46"/>
    <mergeCell ref="B81:D81"/>
    <mergeCell ref="B121:D121"/>
    <mergeCell ref="B123:D123"/>
    <mergeCell ref="B125:D125"/>
    <mergeCell ref="B124:D124"/>
    <mergeCell ref="B72:D72"/>
    <mergeCell ref="B73:D73"/>
    <mergeCell ref="B74:D74"/>
    <mergeCell ref="B75:D75"/>
    <mergeCell ref="B76:D76"/>
    <mergeCell ref="B90:D90"/>
    <mergeCell ref="B88:D88"/>
    <mergeCell ref="B89:D89"/>
    <mergeCell ref="B82:D82"/>
    <mergeCell ref="B139:D139"/>
    <mergeCell ref="B135:D135"/>
    <mergeCell ref="B93:D93"/>
    <mergeCell ref="B65:D65"/>
    <mergeCell ref="B142:D142"/>
    <mergeCell ref="B29:D29"/>
    <mergeCell ref="B143:D143"/>
    <mergeCell ref="B116:D116"/>
    <mergeCell ref="B115:D115"/>
    <mergeCell ref="B117:D117"/>
    <mergeCell ref="B118:D118"/>
    <mergeCell ref="B103:D103"/>
    <mergeCell ref="B105:D105"/>
    <mergeCell ref="B106:D106"/>
    <mergeCell ref="B107:D107"/>
    <mergeCell ref="B109:D109"/>
    <mergeCell ref="B110:D110"/>
    <mergeCell ref="B94:D94"/>
    <mergeCell ref="B83:D83"/>
    <mergeCell ref="B84:D84"/>
    <mergeCell ref="B85:D85"/>
    <mergeCell ref="B66:D66"/>
    <mergeCell ref="B64:D64"/>
    <mergeCell ref="B80:D80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45" fitToHeight="4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за джерелами'!Заголовки_для_печати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2024-11-19T08:53:01Z</cp:lastPrinted>
  <dcterms:created xsi:type="dcterms:W3CDTF">2003-03-13T16:00:22Z</dcterms:created>
  <dcterms:modified xsi:type="dcterms:W3CDTF">2024-12-04T14:13:23Z</dcterms:modified>
</cp:coreProperties>
</file>